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firstSheet="2" activeTab="2"/>
  </bookViews>
  <sheets>
    <sheet name="Foodgrains (including DA)" sheetId="1" r:id="rId1"/>
    <sheet name="Foodgrains (including DA) (2)" sheetId="2" r:id="rId2"/>
    <sheet name="NoCh &amp; Allocation &amp; Lifting" sheetId="3" r:id="rId3"/>
    <sheet name="Net allocation &amp; Lifting" sheetId="4" r:id="rId4"/>
    <sheet name="Allocation" sheetId="5" r:id="rId5"/>
    <sheet name="Allocation (2)" sheetId="6" r:id="rId6"/>
    <sheet name="Net allocation &amp; Lifting (S)" sheetId="7" r:id="rId7"/>
  </sheets>
  <definedNames>
    <definedName name="_xlnm.Print_Area" localSheetId="4">'Allocation'!$A$1:$M$57</definedName>
    <definedName name="_xlnm.Print_Area" localSheetId="5">'Allocation (2)'!$A$1:$J$44</definedName>
    <definedName name="_xlnm.Print_Area" localSheetId="3">'Net allocation &amp; Lifting'!$A$1:$N$57</definedName>
    <definedName name="_xlnm.Print_Area" localSheetId="6">'Net allocation &amp; Lifting (S)'!$A$1:$N$58</definedName>
    <definedName name="_xlnm.Print_Area" localSheetId="2">'NoCh &amp; Allocation &amp; Lifting'!$A$1:$N$45</definedName>
  </definedNames>
  <calcPr fullCalcOnLoad="1"/>
</workbook>
</file>

<file path=xl/sharedStrings.xml><?xml version="1.0" encoding="utf-8"?>
<sst xmlns="http://schemas.openxmlformats.org/spreadsheetml/2006/main" count="418" uniqueCount="97">
  <si>
    <t>Mid -Day Meal Scheme</t>
  </si>
  <si>
    <t>(As on 29.05.08)</t>
  </si>
  <si>
    <t>Foodgrains allocated to States/UTs during 2008-09</t>
  </si>
  <si>
    <t>[Including Allocation for Drought Affected Area in  MP, Miz &amp; UP ]</t>
  </si>
  <si>
    <t>Sl. No.</t>
  </si>
  <si>
    <t>State/UT</t>
  </si>
  <si>
    <t>Primary</t>
  </si>
  <si>
    <t>Foodgrains  (in MTs)</t>
  </si>
  <si>
    <t>Total Foodgrains        (Pry. + Up. Pry.)</t>
  </si>
  <si>
    <t>Total Cost of Foodgrains -             [Pry. + Up. Pry.]</t>
  </si>
  <si>
    <t>No. of children to be covered</t>
  </si>
  <si>
    <t>No. of Working Days for Pry. &amp; Up. Pry.</t>
  </si>
  <si>
    <t>Upper-Primary</t>
  </si>
  <si>
    <t>Cost of Foodgrains             (Rs. in lakhs)</t>
  </si>
  <si>
    <t>Cost of Foodgrains (Rs. in lakhs)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</si>
  <si>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</si>
  <si>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</si>
  <si>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</si>
  <si>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</si>
  <si>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</si>
  <si>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</si>
  <si>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</si>
  <si>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</si>
  <si>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</si>
  <si>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</si>
  <si>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</si>
  <si>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</si>
  <si>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</si>
  <si>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</si>
  <si>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</si>
  <si>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</si>
  <si>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</si>
  <si>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</si>
  <si>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</si>
  <si>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</si>
  <si>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</si>
  <si>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</si>
  <si>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</si>
  <si>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 xml:space="preserve">Tamilnadu </t>
  </si>
  <si>
    <t>Tripura</t>
  </si>
  <si>
    <t>Uttarakhand</t>
  </si>
  <si>
    <t>Uttar Pradesh</t>
  </si>
  <si>
    <t>West Bengal</t>
  </si>
  <si>
    <t>A&amp;N islands</t>
  </si>
  <si>
    <t>Chandigarh</t>
  </si>
  <si>
    <t>D&amp;N Haveli</t>
  </si>
  <si>
    <t>Daman &amp; Diu</t>
  </si>
  <si>
    <t>Delhi</t>
  </si>
  <si>
    <t>Lakshadweep</t>
  </si>
  <si>
    <t>Puducherry</t>
  </si>
  <si>
    <t>Total</t>
  </si>
  <si>
    <t>PRY</t>
  </si>
  <si>
    <t>U PRY</t>
  </si>
  <si>
    <t>TOTAL</t>
  </si>
  <si>
    <t xml:space="preserve">  Allocation</t>
  </si>
  <si>
    <t>Lifting</t>
  </si>
  <si>
    <t>(In MTs)</t>
  </si>
  <si>
    <t>% Lifting</t>
  </si>
  <si>
    <t>w</t>
  </si>
  <si>
    <t>r</t>
  </si>
  <si>
    <t>Foodgrains allocation &amp; Lifting during 2008-09</t>
  </si>
  <si>
    <t>Opening Balance as on 01.04.2008</t>
  </si>
  <si>
    <t>Gross Allocation for 2008-09</t>
  </si>
  <si>
    <t xml:space="preserve">  Net Allocation</t>
  </si>
  <si>
    <t>% Lifting on Net Allocation</t>
  </si>
  <si>
    <t>5=3-4</t>
  </si>
  <si>
    <t>Haryana*</t>
  </si>
  <si>
    <t>Meghalaya*</t>
  </si>
  <si>
    <t>Nagaland*</t>
  </si>
  <si>
    <t>Orissa*</t>
  </si>
  <si>
    <t>Rajasthan*</t>
  </si>
  <si>
    <t>Tripura*</t>
  </si>
  <si>
    <t>D&amp;N Haveli*</t>
  </si>
  <si>
    <t>Lakshadweep*</t>
  </si>
  <si>
    <t>S. No.</t>
  </si>
  <si>
    <t>Quantity                        (in  MTs)</t>
  </si>
  <si>
    <t>Lakshdweep</t>
  </si>
  <si>
    <t>Total (in MTs)</t>
  </si>
  <si>
    <t>Total (in Lakh MTs)</t>
  </si>
  <si>
    <t>[SORTED]</t>
  </si>
  <si>
    <t>*: Excess Allocation</t>
  </si>
  <si>
    <t xml:space="preserve">  Net Allocation (Including Excess allocation mentioned below)</t>
  </si>
  <si>
    <t>Gross Allocation (Including Excess allocation mentioned below)</t>
  </si>
  <si>
    <t>6=4+5</t>
  </si>
  <si>
    <t>Foodgrains Admissible for regular</t>
  </si>
  <si>
    <t>Foodgrains Admissible for Drought Affected Areas</t>
  </si>
  <si>
    <t>Less allocation for adjusting  0.08 Lakh MTs due to excess allocation/huge unspent balance in some states</t>
  </si>
  <si>
    <t>Excess Allocation during 1st &amp; 2nd Qtrs</t>
  </si>
  <si>
    <t xml:space="preserve">  Net Allocation </t>
  </si>
  <si>
    <t>Gross Allocation (Including Excess allocation )</t>
  </si>
  <si>
    <t>6=3+4-5</t>
  </si>
  <si>
    <t>8=6-7</t>
  </si>
  <si>
    <t>10=6+9</t>
  </si>
  <si>
    <t>Foodgrains allocation during 2008-09</t>
  </si>
  <si>
    <t>Lifting*</t>
  </si>
  <si>
    <t>* Source-Food Corporation of India</t>
  </si>
  <si>
    <t>Foodgrains allocation &amp; Lifting under Mid Day Meal Scheme during 2008-09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</si>
</sst>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libri"/>
      <family val="2"/>
    </font>
    <font>
      <b/>
      <u val="single"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1" fontId="10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right" vertical="top" wrapText="1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8" fillId="0" borderId="0" xfId="0" applyFont="1" applyAlignment="1" quotePrefix="1">
      <alignment/>
    </xf>
    <xf numFmtId="2" fontId="28" fillId="0" borderId="0" xfId="0" applyNumberFormat="1" applyFont="1" applyAlignment="1">
      <alignment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Fill="1" applyBorder="1" applyAlignment="1">
      <alignment/>
    </xf>
    <xf numFmtId="0" fontId="30" fillId="0" borderId="10" xfId="0" applyFont="1" applyBorder="1" applyAlignment="1">
      <alignment horizontal="justify" vertical="top" wrapText="1"/>
    </xf>
    <xf numFmtId="2" fontId="30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2" fontId="28" fillId="0" borderId="12" xfId="0" applyNumberFormat="1" applyFont="1" applyBorder="1" applyAlignment="1">
      <alignment horizontal="right" vertical="top" wrapText="1"/>
    </xf>
    <xf numFmtId="0" fontId="30" fillId="0" borderId="14" xfId="0" applyFont="1" applyBorder="1" applyAlignment="1">
      <alignment horizontal="center" vertical="top" wrapText="1"/>
    </xf>
    <xf numFmtId="0" fontId="28" fillId="0" borderId="14" xfId="0" applyFont="1" applyBorder="1" applyAlignment="1">
      <alignment/>
    </xf>
    <xf numFmtId="2" fontId="28" fillId="0" borderId="13" xfId="0" applyNumberFormat="1" applyFont="1" applyBorder="1" applyAlignment="1">
      <alignment horizontal="right" vertical="top" wrapText="1"/>
    </xf>
    <xf numFmtId="2" fontId="30" fillId="0" borderId="14" xfId="0" applyNumberFormat="1" applyFont="1" applyBorder="1" applyAlignment="1">
      <alignment horizontal="right" vertical="top" wrapText="1"/>
    </xf>
    <xf numFmtId="2" fontId="30" fillId="0" borderId="13" xfId="0" applyNumberFormat="1" applyFont="1" applyBorder="1" applyAlignment="1">
      <alignment horizontal="right" vertical="top" wrapText="1"/>
    </xf>
    <xf numFmtId="9" fontId="30" fillId="0" borderId="10" xfId="57" applyFont="1" applyBorder="1" applyAlignment="1">
      <alignment horizontal="center"/>
    </xf>
    <xf numFmtId="2" fontId="28" fillId="0" borderId="10" xfId="0" applyNumberFormat="1" applyFont="1" applyBorder="1" applyAlignment="1">
      <alignment/>
    </xf>
    <xf numFmtId="9" fontId="30" fillId="33" borderId="10" xfId="57" applyFont="1" applyFill="1" applyBorder="1" applyAlignment="1">
      <alignment horizontal="center"/>
    </xf>
    <xf numFmtId="9" fontId="28" fillId="0" borderId="0" xfId="57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horizontal="right" vertical="top" wrapText="1"/>
    </xf>
    <xf numFmtId="0" fontId="28" fillId="0" borderId="12" xfId="0" applyFont="1" applyFill="1" applyBorder="1" applyAlignment="1">
      <alignment horizontal="right"/>
    </xf>
    <xf numFmtId="0" fontId="30" fillId="0" borderId="15" xfId="0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right"/>
    </xf>
    <xf numFmtId="2" fontId="28" fillId="0" borderId="12" xfId="0" applyNumberFormat="1" applyFont="1" applyFill="1" applyBorder="1" applyAlignment="1">
      <alignment horizontal="right"/>
    </xf>
    <xf numFmtId="0" fontId="28" fillId="33" borderId="10" xfId="0" applyFont="1" applyFill="1" applyBorder="1" applyAlignment="1">
      <alignment/>
    </xf>
    <xf numFmtId="0" fontId="28" fillId="33" borderId="12" xfId="0" applyFont="1" applyFill="1" applyBorder="1" applyAlignment="1">
      <alignment horizontal="right"/>
    </xf>
    <xf numFmtId="2" fontId="28" fillId="33" borderId="12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/>
    </xf>
    <xf numFmtId="2" fontId="28" fillId="33" borderId="12" xfId="0" applyNumberFormat="1" applyFont="1" applyFill="1" applyBorder="1" applyAlignment="1">
      <alignment horizontal="right" vertical="top" wrapText="1"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right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8" fillId="33" borderId="12" xfId="0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2" fontId="28" fillId="0" borderId="16" xfId="0" applyNumberFormat="1" applyFont="1" applyBorder="1" applyAlignment="1">
      <alignment/>
    </xf>
    <xf numFmtId="2" fontId="28" fillId="33" borderId="16" xfId="0" applyNumberFormat="1" applyFont="1" applyFill="1" applyBorder="1" applyAlignment="1">
      <alignment/>
    </xf>
    <xf numFmtId="2" fontId="30" fillId="0" borderId="16" xfId="0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right" vertical="top" wrapText="1"/>
    </xf>
    <xf numFmtId="2" fontId="28" fillId="0" borderId="10" xfId="0" applyNumberFormat="1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right" vertical="top" wrapText="1"/>
    </xf>
    <xf numFmtId="0" fontId="30" fillId="33" borderId="10" xfId="0" applyFont="1" applyFill="1" applyBorder="1" applyAlignment="1">
      <alignment horizontal="right" vertical="top" wrapText="1"/>
    </xf>
    <xf numFmtId="2" fontId="30" fillId="33" borderId="10" xfId="0" applyNumberFormat="1" applyFont="1" applyFill="1" applyBorder="1" applyAlignment="1">
      <alignment horizontal="right" vertical="top" wrapText="1"/>
    </xf>
    <xf numFmtId="2" fontId="30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1" fillId="0" borderId="16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51" fillId="0" borderId="12" xfId="0" applyFont="1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xSplit="2" ySplit="10" topLeftCell="E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6" sqref="J46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12.57421875" style="0" hidden="1" customWidth="1"/>
    <col min="4" max="4" width="12.8515625" style="0" hidden="1" customWidth="1"/>
    <col min="5" max="5" width="12.421875" style="0" customWidth="1"/>
    <col min="6" max="6" width="14.00390625" style="0" hidden="1" customWidth="1"/>
    <col min="7" max="7" width="13.57421875" style="0" hidden="1" customWidth="1"/>
    <col min="8" max="8" width="13.421875" style="0" customWidth="1"/>
    <col min="9" max="9" width="12.7109375" style="0" hidden="1" customWidth="1"/>
    <col min="10" max="10" width="18.8515625" style="0" customWidth="1"/>
    <col min="11" max="11" width="13.8515625" style="0" hidden="1" customWidth="1"/>
  </cols>
  <sheetData>
    <row r="1" spans="1:11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1.25" customHeight="1">
      <c r="K2" s="1" t="s">
        <v>1</v>
      </c>
    </row>
    <row r="3" spans="1:11" ht="18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2"/>
    </row>
    <row r="5" ht="9" customHeight="1"/>
    <row r="6" ht="9" customHeight="1"/>
    <row r="7" spans="1:11" s="5" customFormat="1" ht="15" customHeight="1">
      <c r="A7" s="107" t="s">
        <v>4</v>
      </c>
      <c r="B7" s="107" t="s">
        <v>5</v>
      </c>
      <c r="C7" s="3" t="s">
        <v>6</v>
      </c>
      <c r="D7" s="3"/>
      <c r="E7" s="108" t="s">
        <v>7</v>
      </c>
      <c r="F7" s="109"/>
      <c r="G7" s="109"/>
      <c r="H7" s="109"/>
      <c r="I7" s="4"/>
      <c r="J7" s="107" t="s">
        <v>8</v>
      </c>
      <c r="K7" s="110" t="s">
        <v>9</v>
      </c>
    </row>
    <row r="8" spans="1:11" s="5" customFormat="1" ht="12.75" customHeight="1">
      <c r="A8" s="107"/>
      <c r="B8" s="107"/>
      <c r="C8" s="3" t="s">
        <v>10</v>
      </c>
      <c r="D8" s="3" t="s">
        <v>11</v>
      </c>
      <c r="E8" s="111" t="s">
        <v>6</v>
      </c>
      <c r="F8" s="3"/>
      <c r="G8" s="3" t="s">
        <v>10</v>
      </c>
      <c r="H8" s="111" t="s">
        <v>12</v>
      </c>
      <c r="I8" s="3"/>
      <c r="J8" s="107"/>
      <c r="K8" s="110"/>
    </row>
    <row r="9" spans="1:11" s="5" customFormat="1" ht="18.75" customHeight="1">
      <c r="A9" s="107"/>
      <c r="B9" s="107"/>
      <c r="C9" s="3"/>
      <c r="D9" s="3"/>
      <c r="E9" s="112"/>
      <c r="F9" s="3" t="s">
        <v>13</v>
      </c>
      <c r="G9" s="3"/>
      <c r="H9" s="112"/>
      <c r="I9" s="3" t="s">
        <v>14</v>
      </c>
      <c r="J9" s="107"/>
      <c r="K9" s="110"/>
    </row>
    <row r="10" spans="1:11" s="5" customFormat="1" ht="12.75">
      <c r="A10" s="6">
        <v>1</v>
      </c>
      <c r="B10" s="6">
        <v>2</v>
      </c>
      <c r="C10" s="6">
        <v>3</v>
      </c>
      <c r="D10" s="6">
        <v>4</v>
      </c>
      <c r="E10" s="6">
        <v>3</v>
      </c>
      <c r="F10" s="6">
        <v>6</v>
      </c>
      <c r="G10" s="6">
        <v>7</v>
      </c>
      <c r="H10" s="6">
        <v>4</v>
      </c>
      <c r="I10" s="6">
        <v>9</v>
      </c>
      <c r="J10" s="6">
        <v>5</v>
      </c>
      <c r="K10" s="7">
        <v>11</v>
      </c>
    </row>
    <row r="11" spans="1:11" s="14" customFormat="1" ht="12.75">
      <c r="A11" s="8">
        <v>1</v>
      </c>
      <c r="B11" s="9" t="s">
        <v>15</v>
      </c>
      <c r="C11" s="10">
        <v>5073213</v>
      </c>
      <c r="D11" s="10">
        <v>220</v>
      </c>
      <c r="E11" s="11">
        <v>111610.68</v>
      </c>
      <c r="F11" s="12">
        <v>6138.58</v>
      </c>
      <c r="G11" s="13">
        <v>1814065</v>
      </c>
      <c r="H11" s="12">
        <v>59864.14</v>
      </c>
      <c r="I11" s="12">
        <v>3292.52</v>
      </c>
      <c r="J11" s="12">
        <f aca="true" t="shared" si="0" ref="J11:K38">E11+H11</f>
        <v>171474.82</v>
      </c>
      <c r="K11" s="12">
        <f t="shared" si="0"/>
        <v>9431.1</v>
      </c>
    </row>
    <row r="12" spans="1:11" s="14" customFormat="1" ht="12.75">
      <c r="A12" s="15">
        <v>2</v>
      </c>
      <c r="B12" s="16" t="s">
        <v>16</v>
      </c>
      <c r="C12" s="13">
        <v>120699</v>
      </c>
      <c r="D12" s="13">
        <v>200</v>
      </c>
      <c r="E12" s="11">
        <v>2413.98</v>
      </c>
      <c r="F12" s="12">
        <v>132.76</v>
      </c>
      <c r="G12" s="13">
        <v>60650</v>
      </c>
      <c r="H12" s="12">
        <v>1819.5</v>
      </c>
      <c r="I12" s="12">
        <v>100.07</v>
      </c>
      <c r="J12" s="12">
        <f t="shared" si="0"/>
        <v>4233.48</v>
      </c>
      <c r="K12" s="12">
        <f t="shared" si="0"/>
        <v>232.82999999999998</v>
      </c>
    </row>
    <row r="13" spans="1:11" s="14" customFormat="1" ht="12.75">
      <c r="A13" s="8">
        <v>3</v>
      </c>
      <c r="B13" s="16" t="s">
        <v>17</v>
      </c>
      <c r="C13" s="13">
        <v>2427900</v>
      </c>
      <c r="D13" s="13">
        <v>206</v>
      </c>
      <c r="E13" s="11">
        <v>50014.74</v>
      </c>
      <c r="F13" s="12">
        <v>2750.81</v>
      </c>
      <c r="G13" s="13">
        <v>1835693</v>
      </c>
      <c r="H13" s="12">
        <v>56722.91</v>
      </c>
      <c r="I13" s="12">
        <v>3119.76</v>
      </c>
      <c r="J13" s="12">
        <f t="shared" si="0"/>
        <v>106737.65</v>
      </c>
      <c r="K13" s="12">
        <f t="shared" si="0"/>
        <v>5870.57</v>
      </c>
    </row>
    <row r="14" spans="1:11" s="14" customFormat="1" ht="12.75">
      <c r="A14" s="15">
        <v>4</v>
      </c>
      <c r="B14" s="9" t="s">
        <v>18</v>
      </c>
      <c r="C14" s="10">
        <v>6879084</v>
      </c>
      <c r="D14" s="10">
        <v>217</v>
      </c>
      <c r="E14" s="11">
        <v>149276.12</v>
      </c>
      <c r="F14" s="12">
        <v>8210.19</v>
      </c>
      <c r="G14" s="13">
        <v>2679121</v>
      </c>
      <c r="H14" s="12">
        <v>87205.38</v>
      </c>
      <c r="I14" s="12">
        <v>4796.29</v>
      </c>
      <c r="J14" s="12">
        <f t="shared" si="0"/>
        <v>236481.5</v>
      </c>
      <c r="K14" s="12">
        <f t="shared" si="0"/>
        <v>13006.48</v>
      </c>
    </row>
    <row r="15" spans="1:11" s="14" customFormat="1" ht="12.75">
      <c r="A15" s="8">
        <v>5</v>
      </c>
      <c r="B15" s="17" t="s">
        <v>19</v>
      </c>
      <c r="C15" s="18">
        <v>2208519</v>
      </c>
      <c r="D15" s="18">
        <v>206</v>
      </c>
      <c r="E15" s="11">
        <v>45495.49</v>
      </c>
      <c r="F15" s="12">
        <v>2502.25</v>
      </c>
      <c r="G15" s="13">
        <v>1095754</v>
      </c>
      <c r="H15" s="12">
        <v>33858.79</v>
      </c>
      <c r="I15" s="12">
        <v>1862.23</v>
      </c>
      <c r="J15" s="12">
        <f t="shared" si="0"/>
        <v>79354.28</v>
      </c>
      <c r="K15" s="12">
        <f t="shared" si="0"/>
        <v>4364.48</v>
      </c>
    </row>
    <row r="16" spans="1:11" s="14" customFormat="1" ht="12.75">
      <c r="A16" s="15">
        <v>6</v>
      </c>
      <c r="B16" s="9" t="s">
        <v>20</v>
      </c>
      <c r="C16" s="10">
        <v>76240</v>
      </c>
      <c r="D16" s="10">
        <v>210</v>
      </c>
      <c r="E16" s="11">
        <v>1601.04</v>
      </c>
      <c r="F16" s="12">
        <v>88.05</v>
      </c>
      <c r="G16" s="13">
        <v>59460</v>
      </c>
      <c r="H16" s="12">
        <v>1872.99</v>
      </c>
      <c r="I16" s="12">
        <v>103.01</v>
      </c>
      <c r="J16" s="12">
        <f t="shared" si="0"/>
        <v>3474.0299999999997</v>
      </c>
      <c r="K16" s="12">
        <f t="shared" si="0"/>
        <v>191.06</v>
      </c>
    </row>
    <row r="17" spans="1:11" s="14" customFormat="1" ht="12.75">
      <c r="A17" s="8">
        <v>7</v>
      </c>
      <c r="B17" s="9" t="s">
        <v>21</v>
      </c>
      <c r="C17" s="10">
        <v>3263166</v>
      </c>
      <c r="D17" s="10">
        <v>214</v>
      </c>
      <c r="E17" s="11">
        <v>69831.75</v>
      </c>
      <c r="F17" s="12">
        <v>3840.74</v>
      </c>
      <c r="G17" s="13">
        <v>885301</v>
      </c>
      <c r="H17" s="12">
        <v>28418.16</v>
      </c>
      <c r="I17" s="12">
        <v>1562.99</v>
      </c>
      <c r="J17" s="12">
        <f t="shared" si="0"/>
        <v>98249.91</v>
      </c>
      <c r="K17" s="12">
        <f t="shared" si="0"/>
        <v>5403.73</v>
      </c>
    </row>
    <row r="18" spans="1:11" s="14" customFormat="1" ht="12.75">
      <c r="A18" s="15">
        <v>8</v>
      </c>
      <c r="B18" s="9" t="s">
        <v>22</v>
      </c>
      <c r="C18" s="10">
        <v>1300997</v>
      </c>
      <c r="D18" s="10">
        <v>204</v>
      </c>
      <c r="E18" s="11">
        <v>26540.33</v>
      </c>
      <c r="F18" s="12">
        <v>1459.71</v>
      </c>
      <c r="G18" s="13">
        <v>605693</v>
      </c>
      <c r="H18" s="12">
        <v>18534.21</v>
      </c>
      <c r="I18" s="12">
        <v>1019.38</v>
      </c>
      <c r="J18" s="12">
        <f t="shared" si="0"/>
        <v>45074.54</v>
      </c>
      <c r="K18" s="12">
        <f t="shared" si="0"/>
        <v>2479.09</v>
      </c>
    </row>
    <row r="19" spans="1:11" s="14" customFormat="1" ht="12.75">
      <c r="A19" s="8">
        <v>9</v>
      </c>
      <c r="B19" s="9" t="s">
        <v>23</v>
      </c>
      <c r="C19" s="10">
        <v>500983</v>
      </c>
      <c r="D19" s="10">
        <v>232</v>
      </c>
      <c r="E19" s="11">
        <v>11622.8</v>
      </c>
      <c r="F19" s="12">
        <v>639.25</v>
      </c>
      <c r="G19" s="13">
        <v>350874</v>
      </c>
      <c r="H19" s="12">
        <v>12210.41</v>
      </c>
      <c r="I19" s="12">
        <v>671.57</v>
      </c>
      <c r="J19" s="12">
        <f t="shared" si="0"/>
        <v>23833.21</v>
      </c>
      <c r="K19" s="12">
        <f t="shared" si="0"/>
        <v>1310.8200000000002</v>
      </c>
    </row>
    <row r="20" spans="1:11" s="14" customFormat="1" ht="12.75">
      <c r="A20" s="15">
        <v>10</v>
      </c>
      <c r="B20" s="9" t="s">
        <v>24</v>
      </c>
      <c r="C20" s="10">
        <v>962747</v>
      </c>
      <c r="D20" s="10">
        <v>208</v>
      </c>
      <c r="E20" s="11">
        <v>20025.13</v>
      </c>
      <c r="F20" s="12">
        <v>1101.38</v>
      </c>
      <c r="G20" s="13">
        <v>281567</v>
      </c>
      <c r="H20" s="12">
        <v>8784.89</v>
      </c>
      <c r="I20" s="12">
        <v>483.16</v>
      </c>
      <c r="J20" s="12">
        <f t="shared" si="0"/>
        <v>28810.02</v>
      </c>
      <c r="K20" s="12">
        <f t="shared" si="0"/>
        <v>1584.5400000000002</v>
      </c>
    </row>
    <row r="21" spans="1:11" s="14" customFormat="1" ht="12.75">
      <c r="A21" s="8">
        <v>11</v>
      </c>
      <c r="B21" s="9" t="s">
        <v>25</v>
      </c>
      <c r="C21" s="10">
        <v>2842880</v>
      </c>
      <c r="D21" s="10">
        <v>229</v>
      </c>
      <c r="E21" s="11">
        <v>65101.95</v>
      </c>
      <c r="F21" s="12">
        <v>3580.6</v>
      </c>
      <c r="G21" s="13">
        <v>827236</v>
      </c>
      <c r="H21" s="12">
        <v>28415.55</v>
      </c>
      <c r="I21" s="12">
        <v>1562.85</v>
      </c>
      <c r="J21" s="12">
        <f t="shared" si="0"/>
        <v>93517.5</v>
      </c>
      <c r="K21" s="12">
        <f t="shared" si="0"/>
        <v>5143.45</v>
      </c>
    </row>
    <row r="22" spans="1:11" s="14" customFormat="1" ht="12.75">
      <c r="A22" s="15">
        <v>12</v>
      </c>
      <c r="B22" s="9" t="s">
        <v>26</v>
      </c>
      <c r="C22" s="10">
        <v>3779006</v>
      </c>
      <c r="D22" s="10">
        <v>212</v>
      </c>
      <c r="E22" s="11">
        <v>80114.92</v>
      </c>
      <c r="F22" s="12">
        <v>4406.32</v>
      </c>
      <c r="G22" s="13">
        <v>2031143</v>
      </c>
      <c r="H22" s="12">
        <v>64590.34</v>
      </c>
      <c r="I22" s="12">
        <v>3552.46</v>
      </c>
      <c r="J22" s="12">
        <f t="shared" si="0"/>
        <v>144705.26</v>
      </c>
      <c r="K22" s="12">
        <f t="shared" si="0"/>
        <v>7958.78</v>
      </c>
    </row>
    <row r="23" spans="1:11" s="14" customFormat="1" ht="12.75">
      <c r="A23" s="8">
        <v>13</v>
      </c>
      <c r="B23" s="9" t="s">
        <v>27</v>
      </c>
      <c r="C23" s="10">
        <v>1909491</v>
      </c>
      <c r="D23" s="10">
        <v>200</v>
      </c>
      <c r="E23" s="11">
        <v>38189.82</v>
      </c>
      <c r="F23" s="12">
        <v>2100.44</v>
      </c>
      <c r="G23" s="13">
        <v>1327695</v>
      </c>
      <c r="H23" s="12">
        <v>39830.85</v>
      </c>
      <c r="I23" s="12">
        <v>2190.69</v>
      </c>
      <c r="J23" s="12">
        <f t="shared" si="0"/>
        <v>78020.67</v>
      </c>
      <c r="K23" s="12">
        <f t="shared" si="0"/>
        <v>4291.13</v>
      </c>
    </row>
    <row r="24" spans="1:11" s="14" customFormat="1" ht="12.75">
      <c r="A24" s="15">
        <v>14</v>
      </c>
      <c r="B24" s="9" t="s">
        <v>28</v>
      </c>
      <c r="C24" s="10">
        <v>6702631</v>
      </c>
      <c r="D24" s="10">
        <v>219</v>
      </c>
      <c r="E24" s="19">
        <f>146787.61+17049.93+9343.77</f>
        <v>173181.30999999997</v>
      </c>
      <c r="F24" s="12">
        <v>8073.31</v>
      </c>
      <c r="G24" s="13">
        <v>2107977</v>
      </c>
      <c r="H24" s="12">
        <v>69247.04</v>
      </c>
      <c r="I24" s="12">
        <v>3808.58</v>
      </c>
      <c r="J24" s="12">
        <f t="shared" si="0"/>
        <v>242428.34999999998</v>
      </c>
      <c r="K24" s="12">
        <f t="shared" si="0"/>
        <v>11881.89</v>
      </c>
    </row>
    <row r="25" spans="1:11" s="14" customFormat="1" ht="12.75">
      <c r="A25" s="8">
        <v>15</v>
      </c>
      <c r="B25" s="9" t="s">
        <v>29</v>
      </c>
      <c r="C25" s="10">
        <v>8132481</v>
      </c>
      <c r="D25" s="10">
        <v>220</v>
      </c>
      <c r="E25" s="11">
        <v>178914.58</v>
      </c>
      <c r="F25" s="12">
        <v>9840.3</v>
      </c>
      <c r="G25" s="13">
        <v>3964879</v>
      </c>
      <c r="H25" s="12">
        <v>130841</v>
      </c>
      <c r="I25" s="12">
        <v>7196.25</v>
      </c>
      <c r="J25" s="12">
        <f t="shared" si="0"/>
        <v>309755.57999999996</v>
      </c>
      <c r="K25" s="12">
        <f t="shared" si="0"/>
        <v>17036.55</v>
      </c>
    </row>
    <row r="26" spans="1:11" s="14" customFormat="1" ht="12.75">
      <c r="A26" s="15">
        <v>16</v>
      </c>
      <c r="B26" s="16" t="s">
        <v>30</v>
      </c>
      <c r="C26" s="13">
        <v>234386</v>
      </c>
      <c r="D26" s="13">
        <v>210</v>
      </c>
      <c r="E26" s="11">
        <v>4922.1</v>
      </c>
      <c r="F26" s="12">
        <v>270.72</v>
      </c>
      <c r="G26" s="13">
        <v>66080</v>
      </c>
      <c r="H26" s="12">
        <v>2081.52</v>
      </c>
      <c r="I26" s="12">
        <v>114.48</v>
      </c>
      <c r="J26" s="12">
        <f t="shared" si="0"/>
        <v>7003.620000000001</v>
      </c>
      <c r="K26" s="12">
        <f t="shared" si="0"/>
        <v>385.20000000000005</v>
      </c>
    </row>
    <row r="27" spans="1:11" s="14" customFormat="1" ht="12.75">
      <c r="A27" s="8">
        <v>17</v>
      </c>
      <c r="B27" s="16" t="s">
        <v>31</v>
      </c>
      <c r="C27" s="13">
        <v>260116</v>
      </c>
      <c r="D27" s="13">
        <v>200</v>
      </c>
      <c r="E27" s="11">
        <v>5202.32</v>
      </c>
      <c r="F27" s="12">
        <v>286.12</v>
      </c>
      <c r="G27" s="13">
        <v>139859</v>
      </c>
      <c r="H27" s="12">
        <v>4195.77</v>
      </c>
      <c r="I27" s="12">
        <v>230.76</v>
      </c>
      <c r="J27" s="12">
        <f t="shared" si="0"/>
        <v>9398.09</v>
      </c>
      <c r="K27" s="12">
        <f t="shared" si="0"/>
        <v>516.88</v>
      </c>
    </row>
    <row r="28" spans="1:11" s="14" customFormat="1" ht="12.75">
      <c r="A28" s="15">
        <v>18</v>
      </c>
      <c r="B28" s="16" t="s">
        <v>32</v>
      </c>
      <c r="C28" s="13">
        <v>89709</v>
      </c>
      <c r="D28" s="13">
        <v>205</v>
      </c>
      <c r="E28" s="19">
        <f>1839.03+734.21</f>
        <v>2573.24</v>
      </c>
      <c r="F28" s="12">
        <v>101.14</v>
      </c>
      <c r="G28" s="13">
        <v>62562</v>
      </c>
      <c r="H28" s="12">
        <v>1923.78</v>
      </c>
      <c r="I28" s="12">
        <v>105.8</v>
      </c>
      <c r="J28" s="12">
        <f t="shared" si="0"/>
        <v>4497.0199999999995</v>
      </c>
      <c r="K28" s="12">
        <f t="shared" si="0"/>
        <v>206.94</v>
      </c>
    </row>
    <row r="29" spans="1:11" s="14" customFormat="1" ht="12.75">
      <c r="A29" s="8">
        <v>19</v>
      </c>
      <c r="B29" s="16" t="s">
        <v>33</v>
      </c>
      <c r="C29" s="13">
        <v>180854</v>
      </c>
      <c r="D29" s="13">
        <v>200</v>
      </c>
      <c r="E29" s="11">
        <v>3617.08</v>
      </c>
      <c r="F29" s="12">
        <v>198.93</v>
      </c>
      <c r="G29" s="13">
        <v>34039</v>
      </c>
      <c r="H29" s="12">
        <v>1021.17</v>
      </c>
      <c r="I29" s="12">
        <v>56.16</v>
      </c>
      <c r="J29" s="12">
        <f t="shared" si="0"/>
        <v>4638.25</v>
      </c>
      <c r="K29" s="12">
        <f t="shared" si="0"/>
        <v>255.09</v>
      </c>
    </row>
    <row r="30" spans="1:11" s="14" customFormat="1" ht="12.75">
      <c r="A30" s="15">
        <v>20</v>
      </c>
      <c r="B30" s="9" t="s">
        <v>34</v>
      </c>
      <c r="C30" s="10">
        <v>3282700</v>
      </c>
      <c r="D30" s="10">
        <v>210</v>
      </c>
      <c r="E30" s="11">
        <v>68936.7</v>
      </c>
      <c r="F30" s="12">
        <v>3791.51</v>
      </c>
      <c r="G30" s="13">
        <v>1128000</v>
      </c>
      <c r="H30" s="12">
        <v>35532</v>
      </c>
      <c r="I30" s="12">
        <v>1954.26</v>
      </c>
      <c r="J30" s="12">
        <f t="shared" si="0"/>
        <v>104468.7</v>
      </c>
      <c r="K30" s="12">
        <f t="shared" si="0"/>
        <v>5745.77</v>
      </c>
    </row>
    <row r="31" spans="1:11" s="14" customFormat="1" ht="12.75">
      <c r="A31" s="8">
        <v>21</v>
      </c>
      <c r="B31" s="9" t="s">
        <v>35</v>
      </c>
      <c r="C31" s="10">
        <v>1300279</v>
      </c>
      <c r="D31" s="10">
        <v>220</v>
      </c>
      <c r="E31" s="11">
        <v>28606.13</v>
      </c>
      <c r="F31" s="12">
        <v>1573.33</v>
      </c>
      <c r="G31" s="13">
        <v>868849</v>
      </c>
      <c r="H31" s="12">
        <v>28672.01</v>
      </c>
      <c r="I31" s="12">
        <v>1576.96</v>
      </c>
      <c r="J31" s="12">
        <f t="shared" si="0"/>
        <v>57278.14</v>
      </c>
      <c r="K31" s="12">
        <f t="shared" si="0"/>
        <v>3150.29</v>
      </c>
    </row>
    <row r="32" spans="1:11" s="14" customFormat="1" ht="12.75">
      <c r="A32" s="15">
        <v>22</v>
      </c>
      <c r="B32" s="9" t="s">
        <v>36</v>
      </c>
      <c r="C32" s="10">
        <v>4131581</v>
      </c>
      <c r="D32" s="10">
        <v>200</v>
      </c>
      <c r="E32" s="11">
        <v>82631.62</v>
      </c>
      <c r="F32" s="12">
        <v>4544.73</v>
      </c>
      <c r="G32" s="13">
        <v>1770400</v>
      </c>
      <c r="H32" s="12">
        <v>53112</v>
      </c>
      <c r="I32" s="12">
        <v>2921.16</v>
      </c>
      <c r="J32" s="12">
        <f t="shared" si="0"/>
        <v>135743.62</v>
      </c>
      <c r="K32" s="12">
        <f t="shared" si="0"/>
        <v>7465.889999999999</v>
      </c>
    </row>
    <row r="33" spans="1:11" s="14" customFormat="1" ht="12.75">
      <c r="A33" s="8">
        <v>23</v>
      </c>
      <c r="B33" s="16" t="s">
        <v>37</v>
      </c>
      <c r="C33" s="13">
        <v>57637</v>
      </c>
      <c r="D33" s="13">
        <v>200</v>
      </c>
      <c r="E33" s="11">
        <v>1152.74</v>
      </c>
      <c r="F33" s="12">
        <v>63.4</v>
      </c>
      <c r="G33" s="13">
        <v>28693</v>
      </c>
      <c r="H33" s="12">
        <v>860.79</v>
      </c>
      <c r="I33" s="12">
        <v>47.34</v>
      </c>
      <c r="J33" s="12">
        <f t="shared" si="0"/>
        <v>2013.53</v>
      </c>
      <c r="K33" s="12">
        <f t="shared" si="0"/>
        <v>110.74000000000001</v>
      </c>
    </row>
    <row r="34" spans="1:11" s="14" customFormat="1" ht="12.75">
      <c r="A34" s="15">
        <v>24</v>
      </c>
      <c r="B34" s="9" t="s">
        <v>38</v>
      </c>
      <c r="C34" s="10">
        <v>3531891</v>
      </c>
      <c r="D34" s="10">
        <v>214</v>
      </c>
      <c r="E34" s="11">
        <v>75582.46</v>
      </c>
      <c r="F34" s="12">
        <v>4157.03</v>
      </c>
      <c r="G34" s="13">
        <v>1831070</v>
      </c>
      <c r="H34" s="12">
        <v>57678.7</v>
      </c>
      <c r="I34" s="12">
        <v>3172.32</v>
      </c>
      <c r="J34" s="12">
        <f t="shared" si="0"/>
        <v>133261.16</v>
      </c>
      <c r="K34" s="12">
        <f t="shared" si="0"/>
        <v>7329.35</v>
      </c>
    </row>
    <row r="35" spans="1:11" s="14" customFormat="1" ht="12.75">
      <c r="A35" s="8">
        <v>25</v>
      </c>
      <c r="B35" s="16" t="s">
        <v>39</v>
      </c>
      <c r="C35" s="13">
        <v>348020</v>
      </c>
      <c r="D35" s="13">
        <v>220</v>
      </c>
      <c r="E35" s="11">
        <v>7656.44</v>
      </c>
      <c r="F35" s="12">
        <v>421.1</v>
      </c>
      <c r="G35" s="13">
        <v>163299</v>
      </c>
      <c r="H35" s="12">
        <v>5388.86</v>
      </c>
      <c r="I35" s="12">
        <v>296.39</v>
      </c>
      <c r="J35" s="12">
        <f t="shared" si="0"/>
        <v>13045.3</v>
      </c>
      <c r="K35" s="12">
        <f t="shared" si="0"/>
        <v>717.49</v>
      </c>
    </row>
    <row r="36" spans="1:11" s="14" customFormat="1" ht="12.75">
      <c r="A36" s="15">
        <v>26</v>
      </c>
      <c r="B36" s="17" t="s">
        <v>40</v>
      </c>
      <c r="C36" s="18">
        <v>731105</v>
      </c>
      <c r="D36" s="18">
        <v>203</v>
      </c>
      <c r="E36" s="11">
        <v>14841.43</v>
      </c>
      <c r="F36" s="12">
        <v>816.27</v>
      </c>
      <c r="G36" s="13">
        <v>393444</v>
      </c>
      <c r="H36" s="12">
        <v>11980.37</v>
      </c>
      <c r="I36" s="12">
        <v>658.92</v>
      </c>
      <c r="J36" s="12">
        <f t="shared" si="0"/>
        <v>26821.800000000003</v>
      </c>
      <c r="K36" s="12">
        <f t="shared" si="0"/>
        <v>1475.19</v>
      </c>
    </row>
    <row r="37" spans="1:11" s="14" customFormat="1" ht="12.75">
      <c r="A37" s="8">
        <v>27</v>
      </c>
      <c r="B37" s="9" t="s">
        <v>41</v>
      </c>
      <c r="C37" s="10">
        <v>13760021</v>
      </c>
      <c r="D37" s="10">
        <v>205</v>
      </c>
      <c r="E37" s="19">
        <f>282080.43+2529.76+5059.51</f>
        <v>289669.7</v>
      </c>
      <c r="F37" s="12">
        <v>15514.42</v>
      </c>
      <c r="G37" s="13">
        <v>4173094</v>
      </c>
      <c r="H37" s="12">
        <v>128322.64</v>
      </c>
      <c r="I37" s="12">
        <v>7057.74</v>
      </c>
      <c r="J37" s="12">
        <f t="shared" si="0"/>
        <v>417992.34</v>
      </c>
      <c r="K37" s="12">
        <f t="shared" si="0"/>
        <v>22572.16</v>
      </c>
    </row>
    <row r="38" spans="1:11" s="14" customFormat="1" ht="12.75">
      <c r="A38" s="15">
        <v>28</v>
      </c>
      <c r="B38" s="17" t="s">
        <v>42</v>
      </c>
      <c r="C38" s="18">
        <v>7133880</v>
      </c>
      <c r="D38" s="18">
        <v>210</v>
      </c>
      <c r="E38" s="11">
        <v>149811.48</v>
      </c>
      <c r="F38" s="12">
        <v>8239.63</v>
      </c>
      <c r="G38" s="13">
        <v>3816192</v>
      </c>
      <c r="H38" s="12">
        <v>120210.04</v>
      </c>
      <c r="I38" s="12">
        <v>6611.55</v>
      </c>
      <c r="J38" s="12">
        <f t="shared" si="0"/>
        <v>270021.52</v>
      </c>
      <c r="K38" s="12">
        <f t="shared" si="0"/>
        <v>14851.18</v>
      </c>
    </row>
    <row r="39" spans="1:11" s="14" customFormat="1" ht="12.75">
      <c r="A39" s="8">
        <v>29</v>
      </c>
      <c r="B39" s="16" t="s">
        <v>43</v>
      </c>
      <c r="C39" s="13">
        <v>23661</v>
      </c>
      <c r="D39" s="13">
        <v>207</v>
      </c>
      <c r="E39" s="11">
        <v>489.78</v>
      </c>
      <c r="F39" s="12">
        <v>26.93</v>
      </c>
      <c r="G39" s="13">
        <v>15719</v>
      </c>
      <c r="H39" s="12">
        <v>488.07</v>
      </c>
      <c r="I39" s="12">
        <v>26.84</v>
      </c>
      <c r="J39" s="12">
        <f aca="true" t="shared" si="1" ref="J39:K45">E39+H39</f>
        <v>977.8499999999999</v>
      </c>
      <c r="K39" s="12">
        <f t="shared" si="1"/>
        <v>53.769999999999996</v>
      </c>
    </row>
    <row r="40" spans="1:11" s="14" customFormat="1" ht="12.75">
      <c r="A40" s="15">
        <v>30</v>
      </c>
      <c r="B40" s="16" t="s">
        <v>44</v>
      </c>
      <c r="C40" s="13">
        <v>53163</v>
      </c>
      <c r="D40" s="13">
        <v>210</v>
      </c>
      <c r="E40" s="11">
        <v>1116.42</v>
      </c>
      <c r="F40" s="12">
        <v>61.4</v>
      </c>
      <c r="G40" s="13">
        <v>32000</v>
      </c>
      <c r="H40" s="12">
        <v>1008</v>
      </c>
      <c r="I40" s="12">
        <v>55.44</v>
      </c>
      <c r="J40" s="12">
        <f t="shared" si="1"/>
        <v>2124.42</v>
      </c>
      <c r="K40" s="12">
        <f t="shared" si="1"/>
        <v>116.84</v>
      </c>
    </row>
    <row r="41" spans="1:11" s="14" customFormat="1" ht="12.75">
      <c r="A41" s="8">
        <v>31</v>
      </c>
      <c r="B41" s="16" t="s">
        <v>45</v>
      </c>
      <c r="C41" s="13">
        <v>30000</v>
      </c>
      <c r="D41" s="13">
        <v>216</v>
      </c>
      <c r="E41" s="11">
        <v>648</v>
      </c>
      <c r="F41" s="12">
        <v>35.64</v>
      </c>
      <c r="G41" s="13">
        <v>8500</v>
      </c>
      <c r="H41" s="12">
        <v>275.4</v>
      </c>
      <c r="I41" s="12">
        <v>15.14</v>
      </c>
      <c r="J41" s="12">
        <f t="shared" si="1"/>
        <v>923.4</v>
      </c>
      <c r="K41" s="12">
        <f t="shared" si="1"/>
        <v>50.78</v>
      </c>
    </row>
    <row r="42" spans="1:11" s="14" customFormat="1" ht="12.75">
      <c r="A42" s="15">
        <v>32</v>
      </c>
      <c r="B42" s="16" t="s">
        <v>46</v>
      </c>
      <c r="C42" s="13">
        <v>13346</v>
      </c>
      <c r="D42" s="13">
        <v>209</v>
      </c>
      <c r="E42" s="11">
        <v>278.93</v>
      </c>
      <c r="F42" s="12">
        <v>15.34</v>
      </c>
      <c r="G42" s="13">
        <v>5134</v>
      </c>
      <c r="H42" s="12">
        <v>160.95</v>
      </c>
      <c r="I42" s="12">
        <v>8.85</v>
      </c>
      <c r="J42" s="12">
        <f t="shared" si="1"/>
        <v>439.88</v>
      </c>
      <c r="K42" s="12">
        <f t="shared" si="1"/>
        <v>24.189999999999998</v>
      </c>
    </row>
    <row r="43" spans="1:11" s="14" customFormat="1" ht="12.75">
      <c r="A43" s="8">
        <v>33</v>
      </c>
      <c r="B43" s="16" t="s">
        <v>47</v>
      </c>
      <c r="C43" s="13">
        <v>986067</v>
      </c>
      <c r="D43" s="13">
        <v>200</v>
      </c>
      <c r="E43" s="11">
        <v>19721.34</v>
      </c>
      <c r="F43" s="12">
        <v>1084.67</v>
      </c>
      <c r="G43" s="13">
        <v>535895</v>
      </c>
      <c r="H43" s="12">
        <v>16076.85</v>
      </c>
      <c r="I43" s="12">
        <v>884.22</v>
      </c>
      <c r="J43" s="12">
        <f t="shared" si="1"/>
        <v>35798.19</v>
      </c>
      <c r="K43" s="12">
        <f t="shared" si="1"/>
        <v>1968.89</v>
      </c>
    </row>
    <row r="44" spans="1:11" s="14" customFormat="1" ht="12.75">
      <c r="A44" s="15">
        <v>34</v>
      </c>
      <c r="B44" s="16" t="s">
        <v>48</v>
      </c>
      <c r="C44" s="13">
        <v>7094</v>
      </c>
      <c r="D44" s="13">
        <v>220</v>
      </c>
      <c r="E44" s="11">
        <v>156.06</v>
      </c>
      <c r="F44" s="12">
        <v>8.58</v>
      </c>
      <c r="G44" s="13">
        <v>2562</v>
      </c>
      <c r="H44" s="12">
        <v>84.54</v>
      </c>
      <c r="I44" s="12">
        <v>4.64</v>
      </c>
      <c r="J44" s="12">
        <f t="shared" si="1"/>
        <v>240.60000000000002</v>
      </c>
      <c r="K44" s="12">
        <f t="shared" si="1"/>
        <v>13.219999999999999</v>
      </c>
    </row>
    <row r="45" spans="1:11" s="14" customFormat="1" ht="12.75">
      <c r="A45" s="8">
        <v>35</v>
      </c>
      <c r="B45" s="16" t="s">
        <v>49</v>
      </c>
      <c r="C45" s="13">
        <v>54540</v>
      </c>
      <c r="D45" s="13">
        <v>200</v>
      </c>
      <c r="E45" s="11">
        <v>1090.8</v>
      </c>
      <c r="F45" s="12">
        <v>59.99</v>
      </c>
      <c r="G45" s="13">
        <v>40488</v>
      </c>
      <c r="H45" s="12">
        <v>1214.64</v>
      </c>
      <c r="I45" s="12">
        <v>66.8</v>
      </c>
      <c r="J45" s="12">
        <f t="shared" si="1"/>
        <v>2305.44</v>
      </c>
      <c r="K45" s="12">
        <f t="shared" si="1"/>
        <v>126.78999999999999</v>
      </c>
    </row>
    <row r="46" spans="1:11" s="14" customFormat="1" ht="12.75">
      <c r="A46" s="15"/>
      <c r="B46" s="20" t="s">
        <v>50</v>
      </c>
      <c r="C46" s="21">
        <f>SUM(C45:C45)</f>
        <v>54540</v>
      </c>
      <c r="D46" s="21"/>
      <c r="E46" s="22">
        <f>SUM(E11:E45)</f>
        <v>1782639.4099999995</v>
      </c>
      <c r="F46" s="22"/>
      <c r="G46" s="21"/>
      <c r="H46" s="22">
        <f>SUM(H11:H45)</f>
        <v>1112504.26</v>
      </c>
      <c r="I46" s="22"/>
      <c r="J46" s="22">
        <f>SUM(J11:J45)</f>
        <v>2895143.6699999995</v>
      </c>
      <c r="K46" s="22">
        <f>SUM(K11:K45)</f>
        <v>157323.15</v>
      </c>
    </row>
    <row r="47" ht="12.75">
      <c r="B47" s="23"/>
    </row>
    <row r="48" ht="9" customHeight="1"/>
  </sheetData>
  <sheetProtection/>
  <mergeCells count="10">
    <mergeCell ref="A1:K1"/>
    <mergeCell ref="A3:K3"/>
    <mergeCell ref="A4:J4"/>
    <mergeCell ref="A7:A9"/>
    <mergeCell ref="B7:B9"/>
    <mergeCell ref="E7:H7"/>
    <mergeCell ref="J7:J9"/>
    <mergeCell ref="K7:K9"/>
    <mergeCell ref="E8:E9"/>
    <mergeCell ref="H8:H9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7" sqref="M17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12.57421875" style="0" hidden="1" customWidth="1"/>
    <col min="4" max="4" width="12.8515625" style="0" hidden="1" customWidth="1"/>
    <col min="5" max="5" width="12.421875" style="0" customWidth="1"/>
    <col min="6" max="6" width="14.00390625" style="0" hidden="1" customWidth="1"/>
    <col min="7" max="7" width="13.57421875" style="0" hidden="1" customWidth="1"/>
    <col min="8" max="8" width="13.421875" style="0" customWidth="1"/>
    <col min="9" max="9" width="12.7109375" style="0" hidden="1" customWidth="1"/>
    <col min="10" max="10" width="18.8515625" style="0" customWidth="1"/>
    <col min="11" max="11" width="13.8515625" style="0" hidden="1" customWidth="1"/>
  </cols>
  <sheetData>
    <row r="1" spans="1:11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1.25" customHeight="1">
      <c r="K2" s="1" t="s">
        <v>1</v>
      </c>
    </row>
    <row r="3" spans="1:11" ht="18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9" customHeight="1"/>
    <row r="5" ht="9" customHeight="1"/>
    <row r="6" spans="1:11" s="5" customFormat="1" ht="15" customHeight="1">
      <c r="A6" s="107" t="s">
        <v>4</v>
      </c>
      <c r="B6" s="107" t="s">
        <v>5</v>
      </c>
      <c r="C6" s="3" t="s">
        <v>6</v>
      </c>
      <c r="D6" s="3"/>
      <c r="E6" s="108" t="s">
        <v>7</v>
      </c>
      <c r="F6" s="109"/>
      <c r="G6" s="109"/>
      <c r="H6" s="109"/>
      <c r="I6" s="4"/>
      <c r="J6" s="107" t="s">
        <v>8</v>
      </c>
      <c r="K6" s="110" t="s">
        <v>9</v>
      </c>
    </row>
    <row r="7" spans="1:11" s="5" customFormat="1" ht="12.75" customHeight="1">
      <c r="A7" s="107"/>
      <c r="B7" s="107"/>
      <c r="C7" s="3" t="s">
        <v>10</v>
      </c>
      <c r="D7" s="3" t="s">
        <v>11</v>
      </c>
      <c r="E7" s="111" t="s">
        <v>6</v>
      </c>
      <c r="F7" s="3"/>
      <c r="G7" s="3" t="s">
        <v>10</v>
      </c>
      <c r="H7" s="111" t="s">
        <v>12</v>
      </c>
      <c r="I7" s="3"/>
      <c r="J7" s="107"/>
      <c r="K7" s="110"/>
    </row>
    <row r="8" spans="1:11" s="5" customFormat="1" ht="18.75" customHeight="1">
      <c r="A8" s="107"/>
      <c r="B8" s="107"/>
      <c r="C8" s="3"/>
      <c r="D8" s="3"/>
      <c r="E8" s="112"/>
      <c r="F8" s="3" t="s">
        <v>13</v>
      </c>
      <c r="G8" s="3"/>
      <c r="H8" s="112"/>
      <c r="I8" s="3" t="s">
        <v>14</v>
      </c>
      <c r="J8" s="107"/>
      <c r="K8" s="110"/>
    </row>
    <row r="9" spans="1:11" s="5" customFormat="1" ht="12.75">
      <c r="A9" s="6">
        <v>1</v>
      </c>
      <c r="B9" s="6">
        <v>2</v>
      </c>
      <c r="C9" s="6">
        <v>3</v>
      </c>
      <c r="D9" s="6">
        <v>4</v>
      </c>
      <c r="E9" s="6">
        <v>3</v>
      </c>
      <c r="F9" s="6">
        <v>6</v>
      </c>
      <c r="G9" s="6">
        <v>7</v>
      </c>
      <c r="H9" s="6">
        <v>4</v>
      </c>
      <c r="I9" s="6">
        <v>9</v>
      </c>
      <c r="J9" s="6">
        <v>5</v>
      </c>
      <c r="K9" s="7">
        <v>11</v>
      </c>
    </row>
    <row r="10" spans="1:11" s="14" customFormat="1" ht="12.75">
      <c r="A10" s="8">
        <v>1</v>
      </c>
      <c r="B10" s="9" t="s">
        <v>15</v>
      </c>
      <c r="C10" s="10">
        <v>5073213</v>
      </c>
      <c r="D10" s="10">
        <v>220</v>
      </c>
      <c r="E10" s="11">
        <v>111610.68</v>
      </c>
      <c r="F10" s="12">
        <v>6138.58</v>
      </c>
      <c r="G10" s="13">
        <v>1814065</v>
      </c>
      <c r="H10" s="12">
        <f>59864.14-809.36</f>
        <v>59054.78</v>
      </c>
      <c r="I10" s="12">
        <v>3292.52</v>
      </c>
      <c r="J10" s="12">
        <f aca="true" t="shared" si="0" ref="J10:K37">E10+H10</f>
        <v>170665.46</v>
      </c>
      <c r="K10" s="12">
        <f t="shared" si="0"/>
        <v>9431.1</v>
      </c>
    </row>
    <row r="11" spans="1:11" s="14" customFormat="1" ht="12.75">
      <c r="A11" s="15">
        <v>2</v>
      </c>
      <c r="B11" s="16" t="s">
        <v>16</v>
      </c>
      <c r="C11" s="13">
        <v>120699</v>
      </c>
      <c r="D11" s="13">
        <v>200</v>
      </c>
      <c r="E11" s="11">
        <v>2413.98</v>
      </c>
      <c r="F11" s="12">
        <v>132.76</v>
      </c>
      <c r="G11" s="13">
        <v>60650</v>
      </c>
      <c r="H11" s="12">
        <v>1819.5</v>
      </c>
      <c r="I11" s="12">
        <v>100.07</v>
      </c>
      <c r="J11" s="12">
        <f t="shared" si="0"/>
        <v>4233.48</v>
      </c>
      <c r="K11" s="12">
        <f t="shared" si="0"/>
        <v>232.82999999999998</v>
      </c>
    </row>
    <row r="12" spans="1:11" s="14" customFormat="1" ht="12.75">
      <c r="A12" s="8">
        <v>3</v>
      </c>
      <c r="B12" s="16" t="s">
        <v>17</v>
      </c>
      <c r="C12" s="13">
        <v>2427900</v>
      </c>
      <c r="D12" s="13">
        <v>206</v>
      </c>
      <c r="E12" s="11">
        <v>50014.74</v>
      </c>
      <c r="F12" s="12">
        <v>2750.81</v>
      </c>
      <c r="G12" s="13">
        <v>1835693</v>
      </c>
      <c r="H12" s="12">
        <f>56722.91-684.22</f>
        <v>56038.69</v>
      </c>
      <c r="I12" s="12">
        <v>3119.76</v>
      </c>
      <c r="J12" s="12">
        <f t="shared" si="0"/>
        <v>106053.43</v>
      </c>
      <c r="K12" s="12">
        <f t="shared" si="0"/>
        <v>5870.57</v>
      </c>
    </row>
    <row r="13" spans="1:11" s="14" customFormat="1" ht="12.75">
      <c r="A13" s="15">
        <v>4</v>
      </c>
      <c r="B13" s="9" t="s">
        <v>18</v>
      </c>
      <c r="C13" s="10">
        <v>6879084</v>
      </c>
      <c r="D13" s="10">
        <v>217</v>
      </c>
      <c r="E13" s="11">
        <f>149276.12-443.6</f>
        <v>148832.52</v>
      </c>
      <c r="F13" s="12">
        <v>8210.19</v>
      </c>
      <c r="G13" s="13">
        <v>2679121</v>
      </c>
      <c r="H13" s="12">
        <v>87205.38</v>
      </c>
      <c r="I13" s="12">
        <v>4796.29</v>
      </c>
      <c r="J13" s="12">
        <f t="shared" si="0"/>
        <v>236037.9</v>
      </c>
      <c r="K13" s="12">
        <f t="shared" si="0"/>
        <v>13006.48</v>
      </c>
    </row>
    <row r="14" spans="1:11" s="14" customFormat="1" ht="12.75">
      <c r="A14" s="8">
        <v>5</v>
      </c>
      <c r="B14" s="17" t="s">
        <v>19</v>
      </c>
      <c r="C14" s="18">
        <v>2208519</v>
      </c>
      <c r="D14" s="18">
        <v>206</v>
      </c>
      <c r="E14" s="11">
        <v>45495.49</v>
      </c>
      <c r="F14" s="12">
        <v>2502.25</v>
      </c>
      <c r="G14" s="13">
        <v>1095754</v>
      </c>
      <c r="H14" s="12">
        <v>33858.79</v>
      </c>
      <c r="I14" s="12">
        <v>1862.23</v>
      </c>
      <c r="J14" s="12">
        <f t="shared" si="0"/>
        <v>79354.28</v>
      </c>
      <c r="K14" s="12">
        <f t="shared" si="0"/>
        <v>4364.48</v>
      </c>
    </row>
    <row r="15" spans="1:11" s="14" customFormat="1" ht="12.75">
      <c r="A15" s="15">
        <v>6</v>
      </c>
      <c r="B15" s="9" t="s">
        <v>20</v>
      </c>
      <c r="C15" s="10">
        <v>76240</v>
      </c>
      <c r="D15" s="10">
        <v>210</v>
      </c>
      <c r="E15" s="11">
        <v>1601.04</v>
      </c>
      <c r="F15" s="12">
        <v>88.05</v>
      </c>
      <c r="G15" s="13">
        <v>59460</v>
      </c>
      <c r="H15" s="12">
        <v>1872.99</v>
      </c>
      <c r="I15" s="12">
        <v>103.01</v>
      </c>
      <c r="J15" s="12">
        <f t="shared" si="0"/>
        <v>3474.0299999999997</v>
      </c>
      <c r="K15" s="12">
        <f t="shared" si="0"/>
        <v>191.06</v>
      </c>
    </row>
    <row r="16" spans="1:11" s="14" customFormat="1" ht="12.75">
      <c r="A16" s="8">
        <v>7</v>
      </c>
      <c r="B16" s="9" t="s">
        <v>21</v>
      </c>
      <c r="C16" s="10">
        <v>3263166</v>
      </c>
      <c r="D16" s="10">
        <v>214</v>
      </c>
      <c r="E16" s="11">
        <f>69831.75-681</f>
        <v>69150.75</v>
      </c>
      <c r="F16" s="12">
        <v>3840.74</v>
      </c>
      <c r="G16" s="13">
        <v>885301</v>
      </c>
      <c r="H16" s="12">
        <v>28418.16</v>
      </c>
      <c r="I16" s="12">
        <v>1562.99</v>
      </c>
      <c r="J16" s="12">
        <f t="shared" si="0"/>
        <v>97568.91</v>
      </c>
      <c r="K16" s="12">
        <f t="shared" si="0"/>
        <v>5403.73</v>
      </c>
    </row>
    <row r="17" spans="1:11" s="14" customFormat="1" ht="12.75">
      <c r="A17" s="15">
        <v>8</v>
      </c>
      <c r="B17" s="9" t="s">
        <v>22</v>
      </c>
      <c r="C17" s="10">
        <v>1300997</v>
      </c>
      <c r="D17" s="10">
        <v>204</v>
      </c>
      <c r="E17" s="11">
        <v>26540.33</v>
      </c>
      <c r="F17" s="12">
        <v>1459.71</v>
      </c>
      <c r="G17" s="13">
        <v>605693</v>
      </c>
      <c r="H17" s="12">
        <v>18534.21</v>
      </c>
      <c r="I17" s="12">
        <v>1019.38</v>
      </c>
      <c r="J17" s="12">
        <f t="shared" si="0"/>
        <v>45074.54</v>
      </c>
      <c r="K17" s="12">
        <f t="shared" si="0"/>
        <v>2479.09</v>
      </c>
    </row>
    <row r="18" spans="1:11" s="14" customFormat="1" ht="12.75">
      <c r="A18" s="8">
        <v>9</v>
      </c>
      <c r="B18" s="9" t="s">
        <v>23</v>
      </c>
      <c r="C18" s="10">
        <v>500983</v>
      </c>
      <c r="D18" s="10">
        <v>232</v>
      </c>
      <c r="E18" s="11">
        <v>11622.8</v>
      </c>
      <c r="F18" s="12">
        <v>639.25</v>
      </c>
      <c r="G18" s="13">
        <v>350874</v>
      </c>
      <c r="H18" s="12">
        <v>12210.41</v>
      </c>
      <c r="I18" s="12">
        <v>671.57</v>
      </c>
      <c r="J18" s="12">
        <f t="shared" si="0"/>
        <v>23833.21</v>
      </c>
      <c r="K18" s="12">
        <f t="shared" si="0"/>
        <v>1310.8200000000002</v>
      </c>
    </row>
    <row r="19" spans="1:11" s="14" customFormat="1" ht="12.75">
      <c r="A19" s="15">
        <v>10</v>
      </c>
      <c r="B19" s="9" t="s">
        <v>24</v>
      </c>
      <c r="C19" s="10">
        <v>962747</v>
      </c>
      <c r="D19" s="10">
        <v>208</v>
      </c>
      <c r="E19" s="11">
        <v>20025.13</v>
      </c>
      <c r="F19" s="12">
        <v>1101.38</v>
      </c>
      <c r="G19" s="13">
        <v>281567</v>
      </c>
      <c r="H19" s="12">
        <v>8784.89</v>
      </c>
      <c r="I19" s="12">
        <v>483.16</v>
      </c>
      <c r="J19" s="12">
        <f t="shared" si="0"/>
        <v>28810.02</v>
      </c>
      <c r="K19" s="12">
        <f t="shared" si="0"/>
        <v>1584.5400000000002</v>
      </c>
    </row>
    <row r="20" spans="1:11" s="14" customFormat="1" ht="12.75">
      <c r="A20" s="8">
        <v>11</v>
      </c>
      <c r="B20" s="9" t="s">
        <v>25</v>
      </c>
      <c r="C20" s="10">
        <v>2842880</v>
      </c>
      <c r="D20" s="10">
        <v>229</v>
      </c>
      <c r="E20" s="11">
        <f>65101.95-416.39</f>
        <v>64685.56</v>
      </c>
      <c r="F20" s="12">
        <v>3580.6</v>
      </c>
      <c r="G20" s="13">
        <v>827236</v>
      </c>
      <c r="H20" s="12">
        <v>28415.55</v>
      </c>
      <c r="I20" s="12">
        <v>1562.85</v>
      </c>
      <c r="J20" s="12">
        <f t="shared" si="0"/>
        <v>93101.11</v>
      </c>
      <c r="K20" s="12">
        <f t="shared" si="0"/>
        <v>5143.45</v>
      </c>
    </row>
    <row r="21" spans="1:11" s="14" customFormat="1" ht="12.75">
      <c r="A21" s="15">
        <v>12</v>
      </c>
      <c r="B21" s="9" t="s">
        <v>26</v>
      </c>
      <c r="C21" s="10">
        <v>3779006</v>
      </c>
      <c r="D21" s="10">
        <v>212</v>
      </c>
      <c r="E21" s="11">
        <f>80114.92-689.76</f>
        <v>79425.16</v>
      </c>
      <c r="F21" s="12">
        <v>4406.32</v>
      </c>
      <c r="G21" s="13">
        <v>2031143</v>
      </c>
      <c r="H21" s="12">
        <f>64590.34-745.14</f>
        <v>63845.2</v>
      </c>
      <c r="I21" s="12">
        <v>3552.46</v>
      </c>
      <c r="J21" s="12">
        <f t="shared" si="0"/>
        <v>143270.36</v>
      </c>
      <c r="K21" s="12">
        <f t="shared" si="0"/>
        <v>7958.78</v>
      </c>
    </row>
    <row r="22" spans="1:11" s="14" customFormat="1" ht="12.75">
      <c r="A22" s="8">
        <v>13</v>
      </c>
      <c r="B22" s="9" t="s">
        <v>27</v>
      </c>
      <c r="C22" s="10">
        <v>1909491</v>
      </c>
      <c r="D22" s="10">
        <v>200</v>
      </c>
      <c r="E22" s="11">
        <v>38189.82</v>
      </c>
      <c r="F22" s="12">
        <v>2100.44</v>
      </c>
      <c r="G22" s="13">
        <v>1327695</v>
      </c>
      <c r="H22" s="12">
        <v>39830.85</v>
      </c>
      <c r="I22" s="12">
        <v>2190.69</v>
      </c>
      <c r="J22" s="12">
        <f t="shared" si="0"/>
        <v>78020.67</v>
      </c>
      <c r="K22" s="12">
        <f t="shared" si="0"/>
        <v>4291.13</v>
      </c>
    </row>
    <row r="23" spans="1:11" s="14" customFormat="1" ht="12.75">
      <c r="A23" s="15">
        <v>14</v>
      </c>
      <c r="B23" s="9" t="s">
        <v>28</v>
      </c>
      <c r="C23" s="10">
        <v>6702631</v>
      </c>
      <c r="D23" s="10">
        <v>219</v>
      </c>
      <c r="E23" s="19">
        <f>146787.61+17049.93+9343.77</f>
        <v>173181.30999999997</v>
      </c>
      <c r="F23" s="12">
        <v>8073.31</v>
      </c>
      <c r="G23" s="13">
        <v>2107977</v>
      </c>
      <c r="H23" s="12">
        <v>69247.04</v>
      </c>
      <c r="I23" s="12">
        <v>3808.58</v>
      </c>
      <c r="J23" s="12">
        <f t="shared" si="0"/>
        <v>242428.34999999998</v>
      </c>
      <c r="K23" s="12">
        <f t="shared" si="0"/>
        <v>11881.89</v>
      </c>
    </row>
    <row r="24" spans="1:11" s="14" customFormat="1" ht="12.75">
      <c r="A24" s="8">
        <v>15</v>
      </c>
      <c r="B24" s="9" t="s">
        <v>29</v>
      </c>
      <c r="C24" s="10">
        <v>8132481</v>
      </c>
      <c r="D24" s="10">
        <v>220</v>
      </c>
      <c r="E24" s="11">
        <v>178914.58</v>
      </c>
      <c r="F24" s="12">
        <v>9840.3</v>
      </c>
      <c r="G24" s="13">
        <v>3964879</v>
      </c>
      <c r="H24" s="12">
        <v>130841</v>
      </c>
      <c r="I24" s="12">
        <v>7196.25</v>
      </c>
      <c r="J24" s="12">
        <f t="shared" si="0"/>
        <v>309755.57999999996</v>
      </c>
      <c r="K24" s="12">
        <f t="shared" si="0"/>
        <v>17036.55</v>
      </c>
    </row>
    <row r="25" spans="1:11" s="14" customFormat="1" ht="12.75">
      <c r="A25" s="15">
        <v>16</v>
      </c>
      <c r="B25" s="16" t="s">
        <v>30</v>
      </c>
      <c r="C25" s="13">
        <v>234386</v>
      </c>
      <c r="D25" s="13">
        <v>210</v>
      </c>
      <c r="E25" s="11">
        <v>4922.1</v>
      </c>
      <c r="F25" s="12">
        <v>270.72</v>
      </c>
      <c r="G25" s="13">
        <v>66080</v>
      </c>
      <c r="H25" s="12">
        <v>2081.52</v>
      </c>
      <c r="I25" s="12">
        <v>114.48</v>
      </c>
      <c r="J25" s="12">
        <f t="shared" si="0"/>
        <v>7003.620000000001</v>
      </c>
      <c r="K25" s="12">
        <f t="shared" si="0"/>
        <v>385.20000000000005</v>
      </c>
    </row>
    <row r="26" spans="1:11" s="14" customFormat="1" ht="12.75">
      <c r="A26" s="8">
        <v>17</v>
      </c>
      <c r="B26" s="16" t="s">
        <v>31</v>
      </c>
      <c r="C26" s="13">
        <v>260116</v>
      </c>
      <c r="D26" s="13">
        <v>200</v>
      </c>
      <c r="E26" s="11">
        <v>5202.32</v>
      </c>
      <c r="F26" s="12">
        <v>286.12</v>
      </c>
      <c r="G26" s="13">
        <v>139859</v>
      </c>
      <c r="H26" s="12">
        <v>4195.77</v>
      </c>
      <c r="I26" s="12">
        <v>230.76</v>
      </c>
      <c r="J26" s="12">
        <f t="shared" si="0"/>
        <v>9398.09</v>
      </c>
      <c r="K26" s="12">
        <f t="shared" si="0"/>
        <v>516.88</v>
      </c>
    </row>
    <row r="27" spans="1:11" s="14" customFormat="1" ht="12.75">
      <c r="A27" s="15">
        <v>18</v>
      </c>
      <c r="B27" s="16" t="s">
        <v>32</v>
      </c>
      <c r="C27" s="13">
        <v>89709</v>
      </c>
      <c r="D27" s="13">
        <v>205</v>
      </c>
      <c r="E27" s="19">
        <f>1839.03+734.21</f>
        <v>2573.24</v>
      </c>
      <c r="F27" s="12">
        <v>101.14</v>
      </c>
      <c r="G27" s="13">
        <v>62562</v>
      </c>
      <c r="H27" s="12">
        <v>1923.78</v>
      </c>
      <c r="I27" s="12">
        <v>105.8</v>
      </c>
      <c r="J27" s="12">
        <f t="shared" si="0"/>
        <v>4497.0199999999995</v>
      </c>
      <c r="K27" s="12">
        <f t="shared" si="0"/>
        <v>206.94</v>
      </c>
    </row>
    <row r="28" spans="1:11" s="14" customFormat="1" ht="12.75">
      <c r="A28" s="8">
        <v>19</v>
      </c>
      <c r="B28" s="16" t="s">
        <v>33</v>
      </c>
      <c r="C28" s="13">
        <v>180854</v>
      </c>
      <c r="D28" s="13">
        <v>200</v>
      </c>
      <c r="E28" s="11">
        <v>3617.08</v>
      </c>
      <c r="F28" s="12">
        <v>198.93</v>
      </c>
      <c r="G28" s="13">
        <v>34039</v>
      </c>
      <c r="H28" s="12">
        <v>1021.17</v>
      </c>
      <c r="I28" s="12">
        <v>56.16</v>
      </c>
      <c r="J28" s="12">
        <f t="shared" si="0"/>
        <v>4638.25</v>
      </c>
      <c r="K28" s="12">
        <f t="shared" si="0"/>
        <v>255.09</v>
      </c>
    </row>
    <row r="29" spans="1:11" s="14" customFormat="1" ht="12.75">
      <c r="A29" s="15">
        <v>20</v>
      </c>
      <c r="B29" s="9" t="s">
        <v>34</v>
      </c>
      <c r="C29" s="10">
        <v>3282700</v>
      </c>
      <c r="D29" s="10">
        <v>210</v>
      </c>
      <c r="E29" s="11">
        <f>68936.7-231.26</f>
        <v>68705.44</v>
      </c>
      <c r="F29" s="12">
        <v>3791.51</v>
      </c>
      <c r="G29" s="13">
        <v>1128000</v>
      </c>
      <c r="H29" s="12">
        <v>35532</v>
      </c>
      <c r="I29" s="12">
        <v>1954.26</v>
      </c>
      <c r="J29" s="12">
        <f t="shared" si="0"/>
        <v>104237.44</v>
      </c>
      <c r="K29" s="12">
        <f t="shared" si="0"/>
        <v>5745.77</v>
      </c>
    </row>
    <row r="30" spans="1:11" s="14" customFormat="1" ht="12.75">
      <c r="A30" s="8">
        <v>21</v>
      </c>
      <c r="B30" s="9" t="s">
        <v>35</v>
      </c>
      <c r="C30" s="10">
        <v>1300279</v>
      </c>
      <c r="D30" s="10">
        <v>220</v>
      </c>
      <c r="E30" s="11">
        <v>28606.13</v>
      </c>
      <c r="F30" s="12">
        <v>1573.33</v>
      </c>
      <c r="G30" s="13">
        <v>868849</v>
      </c>
      <c r="H30" s="12">
        <v>28672.01</v>
      </c>
      <c r="I30" s="12">
        <v>1576.96</v>
      </c>
      <c r="J30" s="12">
        <f t="shared" si="0"/>
        <v>57278.14</v>
      </c>
      <c r="K30" s="12">
        <f t="shared" si="0"/>
        <v>3150.29</v>
      </c>
    </row>
    <row r="31" spans="1:11" s="14" customFormat="1" ht="12.75">
      <c r="A31" s="15">
        <v>22</v>
      </c>
      <c r="B31" s="9" t="s">
        <v>36</v>
      </c>
      <c r="C31" s="10">
        <v>4131581</v>
      </c>
      <c r="D31" s="10">
        <v>200</v>
      </c>
      <c r="E31" s="11">
        <v>82631.62</v>
      </c>
      <c r="F31" s="12">
        <v>4544.73</v>
      </c>
      <c r="G31" s="13">
        <v>1770400</v>
      </c>
      <c r="H31" s="12">
        <v>53112</v>
      </c>
      <c r="I31" s="12">
        <v>2921.16</v>
      </c>
      <c r="J31" s="12">
        <f t="shared" si="0"/>
        <v>135743.62</v>
      </c>
      <c r="K31" s="12">
        <f t="shared" si="0"/>
        <v>7465.889999999999</v>
      </c>
    </row>
    <row r="32" spans="1:11" s="14" customFormat="1" ht="12.75">
      <c r="A32" s="8">
        <v>23</v>
      </c>
      <c r="B32" s="16" t="s">
        <v>37</v>
      </c>
      <c r="C32" s="13">
        <v>57637</v>
      </c>
      <c r="D32" s="13">
        <v>200</v>
      </c>
      <c r="E32" s="11">
        <v>1152.74</v>
      </c>
      <c r="F32" s="12">
        <v>63.4</v>
      </c>
      <c r="G32" s="13">
        <v>28693</v>
      </c>
      <c r="H32" s="12">
        <v>860.79</v>
      </c>
      <c r="I32" s="12">
        <v>47.34</v>
      </c>
      <c r="J32" s="12">
        <f t="shared" si="0"/>
        <v>2013.53</v>
      </c>
      <c r="K32" s="12">
        <f t="shared" si="0"/>
        <v>110.74000000000001</v>
      </c>
    </row>
    <row r="33" spans="1:11" s="14" customFormat="1" ht="12.75">
      <c r="A33" s="15">
        <v>24</v>
      </c>
      <c r="B33" s="9" t="s">
        <v>38</v>
      </c>
      <c r="C33" s="10">
        <v>3531891</v>
      </c>
      <c r="D33" s="10">
        <v>214</v>
      </c>
      <c r="E33" s="11">
        <f>75582.46-694.21</f>
        <v>74888.25</v>
      </c>
      <c r="F33" s="12">
        <v>4157.03</v>
      </c>
      <c r="G33" s="13">
        <v>1831070</v>
      </c>
      <c r="H33" s="12">
        <f>57678.7-633.75</f>
        <v>57044.95</v>
      </c>
      <c r="I33" s="12">
        <v>3172.32</v>
      </c>
      <c r="J33" s="12">
        <f t="shared" si="0"/>
        <v>131933.2</v>
      </c>
      <c r="K33" s="12">
        <f t="shared" si="0"/>
        <v>7329.35</v>
      </c>
    </row>
    <row r="34" spans="1:11" s="14" customFormat="1" ht="12.75">
      <c r="A34" s="8">
        <v>25</v>
      </c>
      <c r="B34" s="16" t="s">
        <v>39</v>
      </c>
      <c r="C34" s="13">
        <v>348020</v>
      </c>
      <c r="D34" s="13">
        <v>220</v>
      </c>
      <c r="E34" s="11">
        <v>7656.44</v>
      </c>
      <c r="F34" s="12">
        <v>421.1</v>
      </c>
      <c r="G34" s="13">
        <v>163299</v>
      </c>
      <c r="H34" s="12">
        <v>5388.86</v>
      </c>
      <c r="I34" s="12">
        <v>296.39</v>
      </c>
      <c r="J34" s="12">
        <f t="shared" si="0"/>
        <v>13045.3</v>
      </c>
      <c r="K34" s="12">
        <f t="shared" si="0"/>
        <v>717.49</v>
      </c>
    </row>
    <row r="35" spans="1:11" s="14" customFormat="1" ht="12.75">
      <c r="A35" s="15">
        <v>26</v>
      </c>
      <c r="B35" s="17" t="s">
        <v>40</v>
      </c>
      <c r="C35" s="18">
        <v>731105</v>
      </c>
      <c r="D35" s="18">
        <v>203</v>
      </c>
      <c r="E35" s="11">
        <v>14841.43</v>
      </c>
      <c r="F35" s="12">
        <v>816.27</v>
      </c>
      <c r="G35" s="13">
        <v>393444</v>
      </c>
      <c r="H35" s="12">
        <v>11980.37</v>
      </c>
      <c r="I35" s="12">
        <v>658.92</v>
      </c>
      <c r="J35" s="12">
        <f t="shared" si="0"/>
        <v>26821.800000000003</v>
      </c>
      <c r="K35" s="12">
        <f t="shared" si="0"/>
        <v>1475.19</v>
      </c>
    </row>
    <row r="36" spans="1:11" s="14" customFormat="1" ht="12.75">
      <c r="A36" s="8">
        <v>27</v>
      </c>
      <c r="B36" s="9" t="s">
        <v>41</v>
      </c>
      <c r="C36" s="10">
        <v>13760021</v>
      </c>
      <c r="D36" s="10">
        <v>205</v>
      </c>
      <c r="E36" s="19">
        <f>282080.43+2529.76+5059.51</f>
        <v>289669.7</v>
      </c>
      <c r="F36" s="12">
        <v>15514.42</v>
      </c>
      <c r="G36" s="13">
        <v>4173094</v>
      </c>
      <c r="H36" s="12">
        <v>128322.64</v>
      </c>
      <c r="I36" s="12">
        <v>7057.74</v>
      </c>
      <c r="J36" s="12">
        <f t="shared" si="0"/>
        <v>417992.34</v>
      </c>
      <c r="K36" s="12">
        <f t="shared" si="0"/>
        <v>22572.16</v>
      </c>
    </row>
    <row r="37" spans="1:11" s="14" customFormat="1" ht="12.75">
      <c r="A37" s="15">
        <v>28</v>
      </c>
      <c r="B37" s="17" t="s">
        <v>42</v>
      </c>
      <c r="C37" s="18">
        <v>7133880</v>
      </c>
      <c r="D37" s="18">
        <v>210</v>
      </c>
      <c r="E37" s="11">
        <f>149811.48-602.11</f>
        <v>149209.37000000002</v>
      </c>
      <c r="F37" s="12">
        <v>8239.63</v>
      </c>
      <c r="G37" s="13">
        <v>3816192</v>
      </c>
      <c r="H37" s="12">
        <f>120210.04-1205.59</f>
        <v>119004.45</v>
      </c>
      <c r="I37" s="12">
        <v>6611.55</v>
      </c>
      <c r="J37" s="12">
        <f t="shared" si="0"/>
        <v>268213.82</v>
      </c>
      <c r="K37" s="12">
        <f t="shared" si="0"/>
        <v>14851.18</v>
      </c>
    </row>
    <row r="38" spans="1:11" s="14" customFormat="1" ht="12.75">
      <c r="A38" s="8">
        <v>29</v>
      </c>
      <c r="B38" s="16" t="s">
        <v>43</v>
      </c>
      <c r="C38" s="13">
        <v>23661</v>
      </c>
      <c r="D38" s="13">
        <v>207</v>
      </c>
      <c r="E38" s="11">
        <v>489.78</v>
      </c>
      <c r="F38" s="12">
        <v>26.93</v>
      </c>
      <c r="G38" s="13">
        <v>15719</v>
      </c>
      <c r="H38" s="12">
        <v>488.07</v>
      </c>
      <c r="I38" s="12">
        <v>26.84</v>
      </c>
      <c r="J38" s="12">
        <f aca="true" t="shared" si="1" ref="J38:K44">E38+H38</f>
        <v>977.8499999999999</v>
      </c>
      <c r="K38" s="12">
        <f t="shared" si="1"/>
        <v>53.769999999999996</v>
      </c>
    </row>
    <row r="39" spans="1:11" s="14" customFormat="1" ht="12.75">
      <c r="A39" s="15">
        <v>30</v>
      </c>
      <c r="B39" s="16" t="s">
        <v>44</v>
      </c>
      <c r="C39" s="13">
        <v>53163</v>
      </c>
      <c r="D39" s="13">
        <v>210</v>
      </c>
      <c r="E39" s="11">
        <v>1116.42</v>
      </c>
      <c r="F39" s="12">
        <v>61.4</v>
      </c>
      <c r="G39" s="13">
        <v>32000</v>
      </c>
      <c r="H39" s="12">
        <v>1008</v>
      </c>
      <c r="I39" s="12">
        <v>55.44</v>
      </c>
      <c r="J39" s="12">
        <f t="shared" si="1"/>
        <v>2124.42</v>
      </c>
      <c r="K39" s="12">
        <f t="shared" si="1"/>
        <v>116.84</v>
      </c>
    </row>
    <row r="40" spans="1:11" s="14" customFormat="1" ht="12.75">
      <c r="A40" s="8">
        <v>31</v>
      </c>
      <c r="B40" s="16" t="s">
        <v>45</v>
      </c>
      <c r="C40" s="13">
        <v>30000</v>
      </c>
      <c r="D40" s="13">
        <v>216</v>
      </c>
      <c r="E40" s="11">
        <v>648</v>
      </c>
      <c r="F40" s="12">
        <v>35.64</v>
      </c>
      <c r="G40" s="13">
        <v>8500</v>
      </c>
      <c r="H40" s="12">
        <v>275.4</v>
      </c>
      <c r="I40" s="12">
        <v>15.14</v>
      </c>
      <c r="J40" s="12">
        <f t="shared" si="1"/>
        <v>923.4</v>
      </c>
      <c r="K40" s="12">
        <f t="shared" si="1"/>
        <v>50.78</v>
      </c>
    </row>
    <row r="41" spans="1:11" s="14" customFormat="1" ht="12.75">
      <c r="A41" s="15">
        <v>32</v>
      </c>
      <c r="B41" s="16" t="s">
        <v>46</v>
      </c>
      <c r="C41" s="13">
        <v>13346</v>
      </c>
      <c r="D41" s="13">
        <v>209</v>
      </c>
      <c r="E41" s="11">
        <v>278.93</v>
      </c>
      <c r="F41" s="12">
        <v>15.34</v>
      </c>
      <c r="G41" s="13">
        <v>5134</v>
      </c>
      <c r="H41" s="12">
        <v>160.95</v>
      </c>
      <c r="I41" s="12">
        <v>8.85</v>
      </c>
      <c r="J41" s="12">
        <f t="shared" si="1"/>
        <v>439.88</v>
      </c>
      <c r="K41" s="12">
        <f t="shared" si="1"/>
        <v>24.189999999999998</v>
      </c>
    </row>
    <row r="42" spans="1:11" s="14" customFormat="1" ht="12.75">
      <c r="A42" s="8">
        <v>33</v>
      </c>
      <c r="B42" s="16" t="s">
        <v>47</v>
      </c>
      <c r="C42" s="13">
        <v>986067</v>
      </c>
      <c r="D42" s="13">
        <v>200</v>
      </c>
      <c r="E42" s="11">
        <v>19721.34</v>
      </c>
      <c r="F42" s="12">
        <v>1084.67</v>
      </c>
      <c r="G42" s="13">
        <v>535895</v>
      </c>
      <c r="H42" s="12">
        <v>16076.85</v>
      </c>
      <c r="I42" s="12">
        <v>884.22</v>
      </c>
      <c r="J42" s="12">
        <f t="shared" si="1"/>
        <v>35798.19</v>
      </c>
      <c r="K42" s="12">
        <f t="shared" si="1"/>
        <v>1968.89</v>
      </c>
    </row>
    <row r="43" spans="1:11" s="14" customFormat="1" ht="12.75">
      <c r="A43" s="15">
        <v>34</v>
      </c>
      <c r="B43" s="16" t="s">
        <v>48</v>
      </c>
      <c r="C43" s="13">
        <v>7094</v>
      </c>
      <c r="D43" s="13">
        <v>220</v>
      </c>
      <c r="E43" s="11">
        <v>156.06</v>
      </c>
      <c r="F43" s="12">
        <v>8.58</v>
      </c>
      <c r="G43" s="13">
        <v>2562</v>
      </c>
      <c r="H43" s="12">
        <v>84.54</v>
      </c>
      <c r="I43" s="12">
        <v>4.64</v>
      </c>
      <c r="J43" s="12">
        <f t="shared" si="1"/>
        <v>240.60000000000002</v>
      </c>
      <c r="K43" s="12">
        <f t="shared" si="1"/>
        <v>13.219999999999999</v>
      </c>
    </row>
    <row r="44" spans="1:11" s="14" customFormat="1" ht="12.75">
      <c r="A44" s="8">
        <v>35</v>
      </c>
      <c r="B44" s="16" t="s">
        <v>49</v>
      </c>
      <c r="C44" s="13">
        <v>54540</v>
      </c>
      <c r="D44" s="13">
        <v>200</v>
      </c>
      <c r="E44" s="11">
        <v>1090.8</v>
      </c>
      <c r="F44" s="12">
        <v>59.99</v>
      </c>
      <c r="G44" s="13">
        <v>40488</v>
      </c>
      <c r="H44" s="12">
        <v>1214.64</v>
      </c>
      <c r="I44" s="12">
        <v>66.8</v>
      </c>
      <c r="J44" s="12">
        <f t="shared" si="1"/>
        <v>2305.44</v>
      </c>
      <c r="K44" s="12">
        <f t="shared" si="1"/>
        <v>126.78999999999999</v>
      </c>
    </row>
    <row r="45" spans="1:11" s="14" customFormat="1" ht="12.75">
      <c r="A45" s="15"/>
      <c r="B45" s="20" t="s">
        <v>50</v>
      </c>
      <c r="C45" s="21">
        <f>SUM(C44:C44)</f>
        <v>54540</v>
      </c>
      <c r="D45" s="21"/>
      <c r="E45" s="22">
        <f>SUM(E10:E44)</f>
        <v>1778881.0799999998</v>
      </c>
      <c r="F45" s="22"/>
      <c r="G45" s="21"/>
      <c r="H45" s="22">
        <f>SUM(H10:H44)</f>
        <v>1108426.2</v>
      </c>
      <c r="I45" s="22"/>
      <c r="J45" s="22">
        <f>SUM(J10:J44)</f>
        <v>2887307.2799999993</v>
      </c>
      <c r="K45" s="22">
        <f>SUM(K10:K44)</f>
        <v>157323.15</v>
      </c>
    </row>
    <row r="46" ht="12.75">
      <c r="B46" s="23"/>
    </row>
    <row r="47" ht="15" customHeight="1">
      <c r="J47" s="24">
        <v>2895143.6699999995</v>
      </c>
    </row>
    <row r="48" ht="12.75">
      <c r="J48" s="24">
        <f>J47-J45</f>
        <v>7836.39000000013</v>
      </c>
    </row>
    <row r="49" ht="12.75">
      <c r="J49">
        <v>8046.46</v>
      </c>
    </row>
    <row r="50" ht="12.75">
      <c r="J50" s="24">
        <f>J49-J48</f>
        <v>210.06999999986965</v>
      </c>
    </row>
  </sheetData>
  <sheetProtection/>
  <mergeCells count="9">
    <mergeCell ref="A1:K1"/>
    <mergeCell ref="A3:K3"/>
    <mergeCell ref="A6:A8"/>
    <mergeCell ref="B6:B8"/>
    <mergeCell ref="E6:H6"/>
    <mergeCell ref="J6:J8"/>
    <mergeCell ref="K6:K8"/>
    <mergeCell ref="E7:E8"/>
    <mergeCell ref="H7:H8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3.8515625" style="25" customWidth="1"/>
    <col min="2" max="2" width="16.140625" style="25" customWidth="1"/>
    <col min="3" max="3" width="12.421875" style="25" customWidth="1"/>
    <col min="4" max="4" width="13.421875" style="25" customWidth="1"/>
    <col min="5" max="5" width="12.140625" style="25" customWidth="1"/>
    <col min="6" max="8" width="13.8515625" style="25" hidden="1" customWidth="1"/>
    <col min="9" max="9" width="13.140625" style="25" customWidth="1"/>
    <col min="10" max="11" width="13.140625" style="25" hidden="1" customWidth="1"/>
    <col min="12" max="12" width="11.28125" style="25" customWidth="1"/>
    <col min="13" max="13" width="12.28125" style="25" customWidth="1"/>
    <col min="14" max="14" width="9.140625" style="39" customWidth="1"/>
    <col min="15" max="16384" width="9.140625" style="25" customWidth="1"/>
  </cols>
  <sheetData>
    <row r="1" spans="1:14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6:8" ht="11.25" customHeight="1">
      <c r="F2" s="26" t="s">
        <v>1</v>
      </c>
      <c r="G2" s="26"/>
      <c r="H2" s="26"/>
    </row>
    <row r="3" spans="1:14" ht="12.75">
      <c r="A3" s="117" t="s">
        <v>96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ht="9" customHeight="1"/>
    <row r="5" ht="14.25" customHeight="1">
      <c r="M5" s="27" t="s">
        <v>56</v>
      </c>
    </row>
    <row r="6" spans="1:14" ht="15" customHeight="1">
      <c r="A6" s="113" t="s">
        <v>4</v>
      </c>
      <c r="B6" s="113" t="s">
        <v>5</v>
      </c>
      <c r="C6" s="119" t="s">
        <v>54</v>
      </c>
      <c r="D6" s="113"/>
      <c r="E6" s="120"/>
      <c r="F6" s="118" t="s">
        <v>9</v>
      </c>
      <c r="G6" s="40"/>
      <c r="H6" s="40"/>
      <c r="I6" s="113" t="s">
        <v>94</v>
      </c>
      <c r="J6" s="113"/>
      <c r="K6" s="113"/>
      <c r="L6" s="113"/>
      <c r="M6" s="113"/>
      <c r="N6" s="114" t="s">
        <v>57</v>
      </c>
    </row>
    <row r="7" spans="1:14" s="39" customFormat="1" ht="27" customHeight="1">
      <c r="A7" s="113"/>
      <c r="B7" s="113"/>
      <c r="C7" s="43" t="s">
        <v>51</v>
      </c>
      <c r="D7" s="28" t="s">
        <v>52</v>
      </c>
      <c r="E7" s="41" t="s">
        <v>53</v>
      </c>
      <c r="F7" s="118"/>
      <c r="G7" s="40" t="s">
        <v>58</v>
      </c>
      <c r="H7" s="40" t="s">
        <v>59</v>
      </c>
      <c r="I7" s="28" t="s">
        <v>51</v>
      </c>
      <c r="J7" s="28" t="s">
        <v>58</v>
      </c>
      <c r="K7" s="28" t="s">
        <v>59</v>
      </c>
      <c r="L7" s="28" t="s">
        <v>52</v>
      </c>
      <c r="M7" s="28" t="s">
        <v>53</v>
      </c>
      <c r="N7" s="115"/>
    </row>
    <row r="8" spans="1:14" ht="12.75">
      <c r="A8" s="32">
        <v>1</v>
      </c>
      <c r="B8" s="32">
        <v>2</v>
      </c>
      <c r="C8" s="52">
        <v>6</v>
      </c>
      <c r="D8" s="32">
        <v>7</v>
      </c>
      <c r="E8" s="53">
        <v>8</v>
      </c>
      <c r="F8" s="52">
        <v>9</v>
      </c>
      <c r="G8" s="32">
        <v>10</v>
      </c>
      <c r="H8" s="32">
        <v>11</v>
      </c>
      <c r="I8" s="32">
        <v>9</v>
      </c>
      <c r="J8" s="32">
        <v>13</v>
      </c>
      <c r="K8" s="32">
        <v>14</v>
      </c>
      <c r="L8" s="32">
        <v>10</v>
      </c>
      <c r="M8" s="32">
        <v>11</v>
      </c>
      <c r="N8" s="32">
        <v>12</v>
      </c>
    </row>
    <row r="9" spans="1:14" ht="12.75">
      <c r="A9" s="32">
        <v>1</v>
      </c>
      <c r="B9" s="29" t="s">
        <v>15</v>
      </c>
      <c r="C9" s="44">
        <v>111610.68</v>
      </c>
      <c r="D9" s="29">
        <v>59054.78</v>
      </c>
      <c r="E9" s="45">
        <f aca="true" t="shared" si="0" ref="E9:E43">C9+D9</f>
        <v>170665.46</v>
      </c>
      <c r="F9" s="42" t="e">
        <f>#REF!+#REF!</f>
        <v>#REF!</v>
      </c>
      <c r="G9" s="42">
        <v>0</v>
      </c>
      <c r="H9" s="42">
        <v>60285.4</v>
      </c>
      <c r="I9" s="49">
        <f>G9+H9</f>
        <v>60285.4</v>
      </c>
      <c r="J9" s="29">
        <v>0</v>
      </c>
      <c r="K9" s="29">
        <v>13640.6</v>
      </c>
      <c r="L9" s="49">
        <f>J9+K9</f>
        <v>13640.6</v>
      </c>
      <c r="M9" s="33">
        <f aca="true" t="shared" si="1" ref="M9:M43">I9+L9</f>
        <v>73926</v>
      </c>
      <c r="N9" s="48">
        <f>M9/E9</f>
        <v>0.4331632188493208</v>
      </c>
    </row>
    <row r="10" spans="1:14" ht="12.75">
      <c r="A10" s="34">
        <v>2</v>
      </c>
      <c r="B10" s="35" t="s">
        <v>16</v>
      </c>
      <c r="C10" s="44">
        <v>2413.98</v>
      </c>
      <c r="D10" s="29">
        <v>1819.5</v>
      </c>
      <c r="E10" s="45">
        <f t="shared" si="0"/>
        <v>4233.48</v>
      </c>
      <c r="F10" s="42" t="e">
        <f>#REF!+#REF!</f>
        <v>#REF!</v>
      </c>
      <c r="G10" s="42">
        <v>0</v>
      </c>
      <c r="H10" s="42">
        <v>1137.28</v>
      </c>
      <c r="I10" s="49">
        <f aca="true" t="shared" si="2" ref="I10:I43">G10+H10</f>
        <v>1137.28</v>
      </c>
      <c r="J10" s="29">
        <v>0</v>
      </c>
      <c r="K10" s="49">
        <v>200.9</v>
      </c>
      <c r="L10" s="49">
        <f aca="true" t="shared" si="3" ref="L10:L43">J10+K10</f>
        <v>200.9</v>
      </c>
      <c r="M10" s="33">
        <f t="shared" si="1"/>
        <v>1338.18</v>
      </c>
      <c r="N10" s="48">
        <f aca="true" t="shared" si="4" ref="N10:N44">M10/E10</f>
        <v>0.31609456050341567</v>
      </c>
    </row>
    <row r="11" spans="1:14" ht="12.75">
      <c r="A11" s="32">
        <v>3</v>
      </c>
      <c r="B11" s="35" t="s">
        <v>17</v>
      </c>
      <c r="C11" s="44">
        <v>50014.74</v>
      </c>
      <c r="D11" s="29">
        <v>56038.69</v>
      </c>
      <c r="E11" s="45">
        <f t="shared" si="0"/>
        <v>106053.43</v>
      </c>
      <c r="F11" s="42" t="e">
        <f>#REF!+#REF!</f>
        <v>#REF!</v>
      </c>
      <c r="G11" s="42">
        <v>0</v>
      </c>
      <c r="H11" s="42">
        <v>37453.67</v>
      </c>
      <c r="I11" s="49">
        <f t="shared" si="2"/>
        <v>37453.67</v>
      </c>
      <c r="J11" s="29">
        <v>0</v>
      </c>
      <c r="K11" s="29">
        <v>10102.32</v>
      </c>
      <c r="L11" s="49">
        <f t="shared" si="3"/>
        <v>10102.32</v>
      </c>
      <c r="M11" s="33">
        <f t="shared" si="1"/>
        <v>47555.99</v>
      </c>
      <c r="N11" s="48">
        <f t="shared" si="4"/>
        <v>0.44841538835660477</v>
      </c>
    </row>
    <row r="12" spans="1:14" ht="12.75">
      <c r="A12" s="34">
        <v>4</v>
      </c>
      <c r="B12" s="29" t="s">
        <v>18</v>
      </c>
      <c r="C12" s="44">
        <v>148832.52</v>
      </c>
      <c r="D12" s="29">
        <v>87205.38</v>
      </c>
      <c r="E12" s="45">
        <f t="shared" si="0"/>
        <v>236037.9</v>
      </c>
      <c r="F12" s="42" t="e">
        <f>#REF!+#REF!</f>
        <v>#REF!</v>
      </c>
      <c r="G12" s="42">
        <v>528.42</v>
      </c>
      <c r="H12" s="42">
        <v>120039.54</v>
      </c>
      <c r="I12" s="49">
        <f t="shared" si="2"/>
        <v>120567.95999999999</v>
      </c>
      <c r="J12" s="29">
        <v>0</v>
      </c>
      <c r="K12" s="29">
        <v>21596.38</v>
      </c>
      <c r="L12" s="49">
        <f t="shared" si="3"/>
        <v>21596.38</v>
      </c>
      <c r="M12" s="33">
        <f t="shared" si="1"/>
        <v>142164.34</v>
      </c>
      <c r="N12" s="48">
        <f t="shared" si="4"/>
        <v>0.602294546765583</v>
      </c>
    </row>
    <row r="13" spans="1:14" ht="12.75">
      <c r="A13" s="32">
        <v>5</v>
      </c>
      <c r="B13" s="36" t="s">
        <v>19</v>
      </c>
      <c r="C13" s="44">
        <v>45495.49</v>
      </c>
      <c r="D13" s="29">
        <v>33858.79</v>
      </c>
      <c r="E13" s="45">
        <f t="shared" si="0"/>
        <v>79354.28</v>
      </c>
      <c r="F13" s="42" t="e">
        <f>#REF!+#REF!</f>
        <v>#REF!</v>
      </c>
      <c r="G13" s="42">
        <v>0</v>
      </c>
      <c r="H13" s="42">
        <v>23674.47</v>
      </c>
      <c r="I13" s="49">
        <f t="shared" si="2"/>
        <v>23674.47</v>
      </c>
      <c r="J13" s="29">
        <v>0</v>
      </c>
      <c r="K13" s="29">
        <v>14061.21</v>
      </c>
      <c r="L13" s="49">
        <f t="shared" si="3"/>
        <v>14061.21</v>
      </c>
      <c r="M13" s="33">
        <f t="shared" si="1"/>
        <v>37735.68</v>
      </c>
      <c r="N13" s="48">
        <f t="shared" si="4"/>
        <v>0.47553427489985417</v>
      </c>
    </row>
    <row r="14" spans="1:14" ht="12.75">
      <c r="A14" s="34">
        <v>6</v>
      </c>
      <c r="B14" s="29" t="s">
        <v>20</v>
      </c>
      <c r="C14" s="44">
        <v>1601.04</v>
      </c>
      <c r="D14" s="29">
        <v>1872.99</v>
      </c>
      <c r="E14" s="45">
        <f t="shared" si="0"/>
        <v>3474.0299999999997</v>
      </c>
      <c r="F14" s="42" t="e">
        <f>#REF!+#REF!</f>
        <v>#REF!</v>
      </c>
      <c r="G14" s="42">
        <v>0</v>
      </c>
      <c r="H14" s="42">
        <v>1278</v>
      </c>
      <c r="I14" s="49">
        <f t="shared" si="2"/>
        <v>1278</v>
      </c>
      <c r="J14" s="29">
        <v>0</v>
      </c>
      <c r="K14" s="29">
        <v>0</v>
      </c>
      <c r="L14" s="49">
        <f t="shared" si="3"/>
        <v>0</v>
      </c>
      <c r="M14" s="33">
        <f t="shared" si="1"/>
        <v>1278</v>
      </c>
      <c r="N14" s="48">
        <f t="shared" si="4"/>
        <v>0.3678724708767627</v>
      </c>
    </row>
    <row r="15" spans="1:14" ht="12.75">
      <c r="A15" s="32">
        <v>7</v>
      </c>
      <c r="B15" s="29" t="s">
        <v>21</v>
      </c>
      <c r="C15" s="44">
        <v>69150.75</v>
      </c>
      <c r="D15" s="29">
        <v>28418.16</v>
      </c>
      <c r="E15" s="45">
        <f t="shared" si="0"/>
        <v>97568.91</v>
      </c>
      <c r="F15" s="42" t="e">
        <f>#REF!+#REF!</f>
        <v>#REF!</v>
      </c>
      <c r="G15" s="42">
        <v>34247.4</v>
      </c>
      <c r="H15" s="42">
        <v>35947.2</v>
      </c>
      <c r="I15" s="49">
        <f t="shared" si="2"/>
        <v>70194.6</v>
      </c>
      <c r="J15" s="29">
        <v>9490.7</v>
      </c>
      <c r="K15" s="29">
        <v>8402.7</v>
      </c>
      <c r="L15" s="49">
        <f t="shared" si="3"/>
        <v>17893.4</v>
      </c>
      <c r="M15" s="33">
        <f t="shared" si="1"/>
        <v>88088</v>
      </c>
      <c r="N15" s="48">
        <f t="shared" si="4"/>
        <v>0.9028285752090497</v>
      </c>
    </row>
    <row r="16" spans="1:14" ht="12.75">
      <c r="A16" s="34">
        <v>8</v>
      </c>
      <c r="B16" s="29" t="s">
        <v>22</v>
      </c>
      <c r="C16" s="44">
        <v>26540.33</v>
      </c>
      <c r="D16" s="29">
        <v>18534.21</v>
      </c>
      <c r="E16" s="45">
        <f t="shared" si="0"/>
        <v>45074.54</v>
      </c>
      <c r="F16" s="42" t="e">
        <f>#REF!+#REF!</f>
        <v>#REF!</v>
      </c>
      <c r="G16" s="42">
        <v>6985.98</v>
      </c>
      <c r="H16" s="42">
        <v>6408.08</v>
      </c>
      <c r="I16" s="49">
        <f t="shared" si="2"/>
        <v>13394.06</v>
      </c>
      <c r="J16" s="29">
        <v>5072.86</v>
      </c>
      <c r="K16" s="29">
        <v>6456.49</v>
      </c>
      <c r="L16" s="49">
        <f t="shared" si="3"/>
        <v>11529.349999999999</v>
      </c>
      <c r="M16" s="33">
        <f t="shared" si="1"/>
        <v>24923.409999999996</v>
      </c>
      <c r="N16" s="48">
        <f t="shared" si="4"/>
        <v>0.5529376450652629</v>
      </c>
    </row>
    <row r="17" spans="1:14" ht="12.75">
      <c r="A17" s="32">
        <v>9</v>
      </c>
      <c r="B17" s="29" t="s">
        <v>23</v>
      </c>
      <c r="C17" s="44">
        <v>11622.8</v>
      </c>
      <c r="D17" s="29">
        <v>12210.41</v>
      </c>
      <c r="E17" s="45">
        <f t="shared" si="0"/>
        <v>23833.21</v>
      </c>
      <c r="F17" s="42" t="e">
        <f>#REF!+#REF!</f>
        <v>#REF!</v>
      </c>
      <c r="G17" s="42">
        <v>0</v>
      </c>
      <c r="H17" s="42">
        <v>10232.2</v>
      </c>
      <c r="I17" s="49">
        <f t="shared" si="2"/>
        <v>10232.2</v>
      </c>
      <c r="J17" s="29">
        <v>0</v>
      </c>
      <c r="K17" s="29">
        <v>9004.29</v>
      </c>
      <c r="L17" s="49">
        <f t="shared" si="3"/>
        <v>9004.29</v>
      </c>
      <c r="M17" s="33">
        <f t="shared" si="1"/>
        <v>19236.49</v>
      </c>
      <c r="N17" s="48">
        <f t="shared" si="4"/>
        <v>0.80712963130019</v>
      </c>
    </row>
    <row r="18" spans="1:14" ht="12.75">
      <c r="A18" s="34">
        <v>10</v>
      </c>
      <c r="B18" s="29" t="s">
        <v>24</v>
      </c>
      <c r="C18" s="44">
        <v>20025.13</v>
      </c>
      <c r="D18" s="29">
        <v>8784.89</v>
      </c>
      <c r="E18" s="45">
        <f t="shared" si="0"/>
        <v>28810.02</v>
      </c>
      <c r="F18" s="42" t="e">
        <f>#REF!+#REF!</f>
        <v>#REF!</v>
      </c>
      <c r="G18" s="42">
        <v>0</v>
      </c>
      <c r="H18" s="42">
        <v>18099.17</v>
      </c>
      <c r="I18" s="49">
        <f t="shared" si="2"/>
        <v>18099.17</v>
      </c>
      <c r="J18" s="29">
        <v>0</v>
      </c>
      <c r="K18" s="49">
        <v>2946.3</v>
      </c>
      <c r="L18" s="49">
        <f t="shared" si="3"/>
        <v>2946.3</v>
      </c>
      <c r="M18" s="33">
        <f t="shared" si="1"/>
        <v>21045.469999999998</v>
      </c>
      <c r="N18" s="48">
        <f t="shared" si="4"/>
        <v>0.7304913360004609</v>
      </c>
    </row>
    <row r="19" spans="1:14" ht="12.75">
      <c r="A19" s="32">
        <v>11</v>
      </c>
      <c r="B19" s="29" t="s">
        <v>25</v>
      </c>
      <c r="C19" s="44">
        <v>64685.56</v>
      </c>
      <c r="D19" s="29">
        <v>28415.55</v>
      </c>
      <c r="E19" s="45">
        <f t="shared" si="0"/>
        <v>93101.11</v>
      </c>
      <c r="F19" s="42" t="e">
        <f>#REF!+#REF!</f>
        <v>#REF!</v>
      </c>
      <c r="G19" s="42">
        <v>0</v>
      </c>
      <c r="H19" s="42">
        <v>53412.04</v>
      </c>
      <c r="I19" s="49">
        <f t="shared" si="2"/>
        <v>53412.04</v>
      </c>
      <c r="J19" s="29">
        <v>0</v>
      </c>
      <c r="K19" s="29">
        <v>15557.73</v>
      </c>
      <c r="L19" s="49">
        <f t="shared" si="3"/>
        <v>15557.73</v>
      </c>
      <c r="M19" s="33">
        <f t="shared" si="1"/>
        <v>68969.77</v>
      </c>
      <c r="N19" s="48">
        <f t="shared" si="4"/>
        <v>0.7408050236995026</v>
      </c>
    </row>
    <row r="20" spans="1:14" ht="12.75">
      <c r="A20" s="34">
        <v>12</v>
      </c>
      <c r="B20" s="29" t="s">
        <v>26</v>
      </c>
      <c r="C20" s="44">
        <v>79425.16</v>
      </c>
      <c r="D20" s="29">
        <v>63845.2</v>
      </c>
      <c r="E20" s="45">
        <f t="shared" si="0"/>
        <v>143270.36</v>
      </c>
      <c r="F20" s="42" t="e">
        <f>#REF!+#REF!</f>
        <v>#REF!</v>
      </c>
      <c r="G20" s="42">
        <v>0</v>
      </c>
      <c r="H20" s="42">
        <v>70748</v>
      </c>
      <c r="I20" s="49">
        <f t="shared" si="2"/>
        <v>70748</v>
      </c>
      <c r="J20" s="29">
        <v>0</v>
      </c>
      <c r="K20" s="29">
        <v>54810.5</v>
      </c>
      <c r="L20" s="49">
        <f t="shared" si="3"/>
        <v>54810.5</v>
      </c>
      <c r="M20" s="33">
        <f t="shared" si="1"/>
        <v>125558.5</v>
      </c>
      <c r="N20" s="48">
        <f t="shared" si="4"/>
        <v>0.8763745690315848</v>
      </c>
    </row>
    <row r="21" spans="1:14" ht="12.75">
      <c r="A21" s="32">
        <v>13</v>
      </c>
      <c r="B21" s="29" t="s">
        <v>27</v>
      </c>
      <c r="C21" s="44">
        <v>38189.82</v>
      </c>
      <c r="D21" s="29">
        <v>39830.85</v>
      </c>
      <c r="E21" s="45">
        <f t="shared" si="0"/>
        <v>78020.67</v>
      </c>
      <c r="F21" s="42" t="e">
        <f>#REF!+#REF!</f>
        <v>#REF!</v>
      </c>
      <c r="G21" s="42">
        <v>0</v>
      </c>
      <c r="H21" s="42">
        <v>31308.46</v>
      </c>
      <c r="I21" s="49">
        <f t="shared" si="2"/>
        <v>31308.46</v>
      </c>
      <c r="J21" s="29">
        <v>0</v>
      </c>
      <c r="K21" s="29">
        <v>27304.53</v>
      </c>
      <c r="L21" s="49">
        <f t="shared" si="3"/>
        <v>27304.53</v>
      </c>
      <c r="M21" s="33">
        <f t="shared" si="1"/>
        <v>58612.99</v>
      </c>
      <c r="N21" s="48">
        <f t="shared" si="4"/>
        <v>0.7512495086238045</v>
      </c>
    </row>
    <row r="22" spans="1:14" ht="12.75">
      <c r="A22" s="34">
        <v>14</v>
      </c>
      <c r="B22" s="29" t="s">
        <v>28</v>
      </c>
      <c r="C22" s="44">
        <v>173181.30999999997</v>
      </c>
      <c r="D22" s="29">
        <v>69247.04</v>
      </c>
      <c r="E22" s="45">
        <f t="shared" si="0"/>
        <v>242428.34999999998</v>
      </c>
      <c r="F22" s="42" t="e">
        <f>#REF!+#REF!</f>
        <v>#REF!</v>
      </c>
      <c r="G22" s="42">
        <v>116272.4</v>
      </c>
      <c r="H22" s="42">
        <v>48641.5</v>
      </c>
      <c r="I22" s="49">
        <f t="shared" si="2"/>
        <v>164913.9</v>
      </c>
      <c r="J22" s="29">
        <v>41830.9</v>
      </c>
      <c r="K22" s="29">
        <v>8158</v>
      </c>
      <c r="L22" s="49">
        <f t="shared" si="3"/>
        <v>49988.9</v>
      </c>
      <c r="M22" s="33">
        <f t="shared" si="1"/>
        <v>214902.8</v>
      </c>
      <c r="N22" s="48">
        <f t="shared" si="4"/>
        <v>0.8864590300598094</v>
      </c>
    </row>
    <row r="23" spans="1:14" ht="12.75">
      <c r="A23" s="32">
        <v>15</v>
      </c>
      <c r="B23" s="29" t="s">
        <v>29</v>
      </c>
      <c r="C23" s="44">
        <v>178914.58</v>
      </c>
      <c r="D23" s="29">
        <v>130841</v>
      </c>
      <c r="E23" s="45">
        <f t="shared" si="0"/>
        <v>309755.57999999996</v>
      </c>
      <c r="F23" s="42" t="e">
        <f>#REF!+#REF!</f>
        <v>#REF!</v>
      </c>
      <c r="G23" s="42">
        <v>0</v>
      </c>
      <c r="H23" s="42">
        <v>143344.22</v>
      </c>
      <c r="I23" s="49">
        <f t="shared" si="2"/>
        <v>143344.22</v>
      </c>
      <c r="J23" s="29">
        <v>0</v>
      </c>
      <c r="K23" s="29">
        <v>78421.58</v>
      </c>
      <c r="L23" s="49">
        <f t="shared" si="3"/>
        <v>78421.58</v>
      </c>
      <c r="M23" s="33">
        <f t="shared" si="1"/>
        <v>221765.8</v>
      </c>
      <c r="N23" s="48">
        <f t="shared" si="4"/>
        <v>0.7159380308822847</v>
      </c>
    </row>
    <row r="24" spans="1:14" ht="12.75">
      <c r="A24" s="34">
        <v>16</v>
      </c>
      <c r="B24" s="35" t="s">
        <v>30</v>
      </c>
      <c r="C24" s="44">
        <v>4922.1</v>
      </c>
      <c r="D24" s="29">
        <v>2081.52</v>
      </c>
      <c r="E24" s="45">
        <f t="shared" si="0"/>
        <v>7003.620000000001</v>
      </c>
      <c r="F24" s="42" t="e">
        <f>#REF!+#REF!</f>
        <v>#REF!</v>
      </c>
      <c r="G24" s="42">
        <v>0</v>
      </c>
      <c r="H24" s="42">
        <v>2143.85</v>
      </c>
      <c r="I24" s="49">
        <f t="shared" si="2"/>
        <v>2143.85</v>
      </c>
      <c r="J24" s="29">
        <v>0</v>
      </c>
      <c r="K24" s="29">
        <v>330.78</v>
      </c>
      <c r="L24" s="49">
        <f t="shared" si="3"/>
        <v>330.78</v>
      </c>
      <c r="M24" s="33">
        <f t="shared" si="1"/>
        <v>2474.63</v>
      </c>
      <c r="N24" s="48">
        <f t="shared" si="4"/>
        <v>0.35333584631947473</v>
      </c>
    </row>
    <row r="25" spans="1:14" ht="12.75">
      <c r="A25" s="32">
        <v>17</v>
      </c>
      <c r="B25" s="35" t="s">
        <v>31</v>
      </c>
      <c r="C25" s="44">
        <v>5202.32</v>
      </c>
      <c r="D25" s="29">
        <v>4195.77</v>
      </c>
      <c r="E25" s="45">
        <f t="shared" si="0"/>
        <v>9398.09</v>
      </c>
      <c r="F25" s="42" t="e">
        <f>#REF!+#REF!</f>
        <v>#REF!</v>
      </c>
      <c r="G25" s="42">
        <v>0</v>
      </c>
      <c r="H25" s="42">
        <v>6589.8</v>
      </c>
      <c r="I25" s="49">
        <f t="shared" si="2"/>
        <v>6589.8</v>
      </c>
      <c r="J25" s="29">
        <v>0</v>
      </c>
      <c r="K25" s="29">
        <v>4042.2</v>
      </c>
      <c r="L25" s="49">
        <f t="shared" si="3"/>
        <v>4042.2</v>
      </c>
      <c r="M25" s="33">
        <f t="shared" si="1"/>
        <v>10632</v>
      </c>
      <c r="N25" s="50">
        <f>M25/E25</f>
        <v>1.1312936990388471</v>
      </c>
    </row>
    <row r="26" spans="1:14" ht="12.75">
      <c r="A26" s="34">
        <v>18</v>
      </c>
      <c r="B26" s="35" t="s">
        <v>32</v>
      </c>
      <c r="C26" s="44">
        <v>2573.24</v>
      </c>
      <c r="D26" s="29">
        <v>1923.78</v>
      </c>
      <c r="E26" s="45">
        <f t="shared" si="0"/>
        <v>4497.0199999999995</v>
      </c>
      <c r="F26" s="42" t="e">
        <f>#REF!+#REF!</f>
        <v>#REF!</v>
      </c>
      <c r="G26" s="42">
        <v>0</v>
      </c>
      <c r="H26" s="42">
        <v>1549.32</v>
      </c>
      <c r="I26" s="49">
        <f>G26+H26</f>
        <v>1549.32</v>
      </c>
      <c r="J26" s="29">
        <v>0</v>
      </c>
      <c r="K26" s="29">
        <v>1502.03</v>
      </c>
      <c r="L26" s="49">
        <f t="shared" si="3"/>
        <v>1502.03</v>
      </c>
      <c r="M26" s="33">
        <f t="shared" si="1"/>
        <v>3051.35</v>
      </c>
      <c r="N26" s="48">
        <f t="shared" si="4"/>
        <v>0.6785271135107249</v>
      </c>
    </row>
    <row r="27" spans="1:14" ht="12.75">
      <c r="A27" s="32">
        <v>19</v>
      </c>
      <c r="B27" s="35" t="s">
        <v>33</v>
      </c>
      <c r="C27" s="44">
        <v>3617.08</v>
      </c>
      <c r="D27" s="29">
        <v>1021.17</v>
      </c>
      <c r="E27" s="45">
        <f t="shared" si="0"/>
        <v>4638.25</v>
      </c>
      <c r="F27" s="42" t="e">
        <f>#REF!+#REF!</f>
        <v>#REF!</v>
      </c>
      <c r="G27" s="42">
        <v>0</v>
      </c>
      <c r="H27" s="42">
        <v>3193.94</v>
      </c>
      <c r="I27" s="49">
        <f t="shared" si="2"/>
        <v>3193.94</v>
      </c>
      <c r="J27" s="29">
        <v>0</v>
      </c>
      <c r="K27" s="29">
        <v>1235.81</v>
      </c>
      <c r="L27" s="49">
        <f t="shared" si="3"/>
        <v>1235.81</v>
      </c>
      <c r="M27" s="33">
        <f t="shared" si="1"/>
        <v>4429.75</v>
      </c>
      <c r="N27" s="48">
        <f t="shared" si="4"/>
        <v>0.955047701180402</v>
      </c>
    </row>
    <row r="28" spans="1:14" ht="12.75">
      <c r="A28" s="34">
        <v>20</v>
      </c>
      <c r="B28" s="29" t="s">
        <v>34</v>
      </c>
      <c r="C28" s="44">
        <v>68705.44</v>
      </c>
      <c r="D28" s="29">
        <v>35532</v>
      </c>
      <c r="E28" s="45">
        <f t="shared" si="0"/>
        <v>104237.44</v>
      </c>
      <c r="F28" s="42" t="e">
        <f>#REF!+#REF!</f>
        <v>#REF!</v>
      </c>
      <c r="G28" s="42">
        <v>0</v>
      </c>
      <c r="H28" s="42">
        <v>60294.84</v>
      </c>
      <c r="I28" s="49">
        <f t="shared" si="2"/>
        <v>60294.84</v>
      </c>
      <c r="J28" s="29">
        <v>0</v>
      </c>
      <c r="K28" s="29">
        <v>32232.38</v>
      </c>
      <c r="L28" s="49">
        <f t="shared" si="3"/>
        <v>32232.38</v>
      </c>
      <c r="M28" s="33">
        <f t="shared" si="1"/>
        <v>92527.22</v>
      </c>
      <c r="N28" s="48">
        <f t="shared" si="4"/>
        <v>0.8876582157044532</v>
      </c>
    </row>
    <row r="29" spans="1:14" ht="12.75">
      <c r="A29" s="32">
        <v>21</v>
      </c>
      <c r="B29" s="29" t="s">
        <v>35</v>
      </c>
      <c r="C29" s="44">
        <v>28606.13</v>
      </c>
      <c r="D29" s="29">
        <v>28672.01</v>
      </c>
      <c r="E29" s="45">
        <f t="shared" si="0"/>
        <v>57278.14</v>
      </c>
      <c r="F29" s="42" t="e">
        <f>#REF!+#REF!</f>
        <v>#REF!</v>
      </c>
      <c r="G29" s="42">
        <v>13087.12</v>
      </c>
      <c r="H29" s="42">
        <v>12539.95</v>
      </c>
      <c r="I29" s="49">
        <f t="shared" si="2"/>
        <v>25627.07</v>
      </c>
      <c r="J29" s="29">
        <v>9051.45</v>
      </c>
      <c r="K29" s="29">
        <v>8690.18</v>
      </c>
      <c r="L29" s="49">
        <f t="shared" si="3"/>
        <v>17741.63</v>
      </c>
      <c r="M29" s="33">
        <f t="shared" si="1"/>
        <v>43368.7</v>
      </c>
      <c r="N29" s="48">
        <f t="shared" si="4"/>
        <v>0.7571597122392592</v>
      </c>
    </row>
    <row r="30" spans="1:14" ht="12.75">
      <c r="A30" s="34">
        <v>22</v>
      </c>
      <c r="B30" s="29" t="s">
        <v>36</v>
      </c>
      <c r="C30" s="44">
        <v>82631.62</v>
      </c>
      <c r="D30" s="29">
        <v>53112</v>
      </c>
      <c r="E30" s="45">
        <f t="shared" si="0"/>
        <v>135743.62</v>
      </c>
      <c r="F30" s="42" t="e">
        <f>#REF!+#REF!</f>
        <v>#REF!</v>
      </c>
      <c r="G30" s="42">
        <v>58558.74</v>
      </c>
      <c r="H30" s="42">
        <v>23478.49</v>
      </c>
      <c r="I30" s="49">
        <f t="shared" si="2"/>
        <v>82037.23</v>
      </c>
      <c r="J30" s="29">
        <v>29878.79</v>
      </c>
      <c r="K30" s="29">
        <v>13496.53</v>
      </c>
      <c r="L30" s="49">
        <f t="shared" si="3"/>
        <v>43375.32</v>
      </c>
      <c r="M30" s="33">
        <f t="shared" si="1"/>
        <v>125412.54999999999</v>
      </c>
      <c r="N30" s="48">
        <f t="shared" si="4"/>
        <v>0.9238927766918253</v>
      </c>
    </row>
    <row r="31" spans="1:14" ht="12.75">
      <c r="A31" s="32">
        <v>23</v>
      </c>
      <c r="B31" s="35" t="s">
        <v>37</v>
      </c>
      <c r="C31" s="44">
        <v>1152.74</v>
      </c>
      <c r="D31" s="29">
        <v>860.79</v>
      </c>
      <c r="E31" s="45">
        <f t="shared" si="0"/>
        <v>2013.53</v>
      </c>
      <c r="F31" s="42" t="e">
        <f>#REF!+#REF!</f>
        <v>#REF!</v>
      </c>
      <c r="G31" s="42">
        <v>0</v>
      </c>
      <c r="H31" s="42">
        <v>1164.8</v>
      </c>
      <c r="I31" s="49">
        <f t="shared" si="2"/>
        <v>1164.8</v>
      </c>
      <c r="J31" s="29">
        <v>0</v>
      </c>
      <c r="K31" s="29">
        <v>772.46</v>
      </c>
      <c r="L31" s="49">
        <f t="shared" si="3"/>
        <v>772.46</v>
      </c>
      <c r="M31" s="33">
        <f t="shared" si="1"/>
        <v>1937.26</v>
      </c>
      <c r="N31" s="48">
        <f t="shared" si="4"/>
        <v>0.9621212497454719</v>
      </c>
    </row>
    <row r="32" spans="1:14" ht="12.75">
      <c r="A32" s="34">
        <v>24</v>
      </c>
      <c r="B32" s="29" t="s">
        <v>38</v>
      </c>
      <c r="C32" s="44">
        <v>74888.25</v>
      </c>
      <c r="D32" s="29">
        <v>57044.95</v>
      </c>
      <c r="E32" s="45">
        <f t="shared" si="0"/>
        <v>131933.2</v>
      </c>
      <c r="F32" s="42" t="e">
        <f>#REF!+#REF!</f>
        <v>#REF!</v>
      </c>
      <c r="G32" s="42">
        <v>0</v>
      </c>
      <c r="H32" s="42">
        <v>60301.7</v>
      </c>
      <c r="I32" s="49">
        <f t="shared" si="2"/>
        <v>60301.7</v>
      </c>
      <c r="J32" s="29">
        <v>0</v>
      </c>
      <c r="K32" s="29">
        <v>34179.1</v>
      </c>
      <c r="L32" s="49">
        <f t="shared" si="3"/>
        <v>34179.1</v>
      </c>
      <c r="M32" s="33">
        <f t="shared" si="1"/>
        <v>94480.79999999999</v>
      </c>
      <c r="N32" s="48">
        <f t="shared" si="4"/>
        <v>0.7161260395412222</v>
      </c>
    </row>
    <row r="33" spans="1:14" ht="12.75">
      <c r="A33" s="32">
        <v>25</v>
      </c>
      <c r="B33" s="35" t="s">
        <v>39</v>
      </c>
      <c r="C33" s="44">
        <v>7656.44</v>
      </c>
      <c r="D33" s="29">
        <v>5388.86</v>
      </c>
      <c r="E33" s="45">
        <f t="shared" si="0"/>
        <v>13045.3</v>
      </c>
      <c r="F33" s="42" t="e">
        <f>#REF!+#REF!</f>
        <v>#REF!</v>
      </c>
      <c r="G33" s="42">
        <v>0</v>
      </c>
      <c r="H33" s="42">
        <v>3708.27</v>
      </c>
      <c r="I33" s="49">
        <f t="shared" si="2"/>
        <v>3708.27</v>
      </c>
      <c r="J33" s="29">
        <v>0</v>
      </c>
      <c r="K33" s="29">
        <v>2855.73</v>
      </c>
      <c r="L33" s="49">
        <f t="shared" si="3"/>
        <v>2855.73</v>
      </c>
      <c r="M33" s="33">
        <f t="shared" si="1"/>
        <v>6564</v>
      </c>
      <c r="N33" s="48">
        <f t="shared" si="4"/>
        <v>0.5031697239618866</v>
      </c>
    </row>
    <row r="34" spans="1:14" ht="12.75">
      <c r="A34" s="34">
        <v>26</v>
      </c>
      <c r="B34" s="36" t="s">
        <v>40</v>
      </c>
      <c r="C34" s="44">
        <v>14841.43</v>
      </c>
      <c r="D34" s="29">
        <v>11980.37</v>
      </c>
      <c r="E34" s="45">
        <f t="shared" si="0"/>
        <v>26821.800000000003</v>
      </c>
      <c r="F34" s="42" t="e">
        <f>#REF!+#REF!</f>
        <v>#REF!</v>
      </c>
      <c r="G34" s="42">
        <v>0</v>
      </c>
      <c r="H34" s="42">
        <v>15786.24</v>
      </c>
      <c r="I34" s="49">
        <f t="shared" si="2"/>
        <v>15786.24</v>
      </c>
      <c r="J34" s="29">
        <v>0</v>
      </c>
      <c r="K34" s="29">
        <v>5190.58</v>
      </c>
      <c r="L34" s="49">
        <f t="shared" si="3"/>
        <v>5190.58</v>
      </c>
      <c r="M34" s="33">
        <f t="shared" si="1"/>
        <v>20976.82</v>
      </c>
      <c r="N34" s="48">
        <f t="shared" si="4"/>
        <v>0.782080993818461</v>
      </c>
    </row>
    <row r="35" spans="1:14" ht="12.75">
      <c r="A35" s="32">
        <v>27</v>
      </c>
      <c r="B35" s="29" t="s">
        <v>41</v>
      </c>
      <c r="C35" s="44">
        <v>289669.7</v>
      </c>
      <c r="D35" s="29">
        <v>128322.64</v>
      </c>
      <c r="E35" s="45">
        <f t="shared" si="0"/>
        <v>417992.34</v>
      </c>
      <c r="F35" s="42" t="e">
        <f>#REF!+#REF!</f>
        <v>#REF!</v>
      </c>
      <c r="G35" s="42">
        <v>83513.19</v>
      </c>
      <c r="H35" s="42">
        <v>154207.75</v>
      </c>
      <c r="I35" s="49">
        <f>G35+H35</f>
        <v>237720.94</v>
      </c>
      <c r="J35" s="49">
        <v>21182.9</v>
      </c>
      <c r="K35" s="29">
        <v>38133.41</v>
      </c>
      <c r="L35" s="49">
        <f t="shared" si="3"/>
        <v>59316.310000000005</v>
      </c>
      <c r="M35" s="33">
        <f t="shared" si="1"/>
        <v>297037.25</v>
      </c>
      <c r="N35" s="48">
        <f t="shared" si="4"/>
        <v>0.7106284531434236</v>
      </c>
    </row>
    <row r="36" spans="1:14" ht="12.75">
      <c r="A36" s="34">
        <v>28</v>
      </c>
      <c r="B36" s="36" t="s">
        <v>42</v>
      </c>
      <c r="C36" s="44">
        <v>149209.37000000002</v>
      </c>
      <c r="D36" s="29">
        <v>119004.45</v>
      </c>
      <c r="E36" s="45">
        <f t="shared" si="0"/>
        <v>268213.82</v>
      </c>
      <c r="F36" s="42" t="e">
        <f>#REF!+#REF!</f>
        <v>#REF!</v>
      </c>
      <c r="G36" s="42">
        <v>0</v>
      </c>
      <c r="H36" s="42">
        <v>115843.3</v>
      </c>
      <c r="I36" s="49">
        <f t="shared" si="2"/>
        <v>115843.3</v>
      </c>
      <c r="J36" s="29">
        <v>0</v>
      </c>
      <c r="K36" s="29">
        <v>34433.43</v>
      </c>
      <c r="L36" s="49">
        <f t="shared" si="3"/>
        <v>34433.43</v>
      </c>
      <c r="M36" s="33">
        <f t="shared" si="1"/>
        <v>150276.73</v>
      </c>
      <c r="N36" s="48">
        <f t="shared" si="4"/>
        <v>0.560287050085637</v>
      </c>
    </row>
    <row r="37" spans="1:14" ht="12.75">
      <c r="A37" s="32">
        <v>29</v>
      </c>
      <c r="B37" s="35" t="s">
        <v>43</v>
      </c>
      <c r="C37" s="44">
        <v>489.78</v>
      </c>
      <c r="D37" s="29">
        <v>488.07</v>
      </c>
      <c r="E37" s="45">
        <f t="shared" si="0"/>
        <v>977.8499999999999</v>
      </c>
      <c r="F37" s="42" t="e">
        <f>#REF!+#REF!</f>
        <v>#REF!</v>
      </c>
      <c r="G37" s="42">
        <v>0</v>
      </c>
      <c r="H37" s="42">
        <v>912</v>
      </c>
      <c r="I37" s="49">
        <f t="shared" si="2"/>
        <v>912</v>
      </c>
      <c r="J37" s="29">
        <v>0</v>
      </c>
      <c r="K37" s="29">
        <v>0</v>
      </c>
      <c r="L37" s="49">
        <f t="shared" si="3"/>
        <v>0</v>
      </c>
      <c r="M37" s="33">
        <f t="shared" si="1"/>
        <v>912</v>
      </c>
      <c r="N37" s="48">
        <f t="shared" si="4"/>
        <v>0.9326583831876055</v>
      </c>
    </row>
    <row r="38" spans="1:14" ht="12.75">
      <c r="A38" s="34">
        <v>30</v>
      </c>
      <c r="B38" s="35" t="s">
        <v>44</v>
      </c>
      <c r="C38" s="44">
        <v>1116.42</v>
      </c>
      <c r="D38" s="29">
        <v>1008</v>
      </c>
      <c r="E38" s="45">
        <f t="shared" si="0"/>
        <v>2124.42</v>
      </c>
      <c r="F38" s="42" t="e">
        <f>#REF!+#REF!</f>
        <v>#REF!</v>
      </c>
      <c r="G38" s="42">
        <v>408</v>
      </c>
      <c r="H38" s="42">
        <v>549</v>
      </c>
      <c r="I38" s="49">
        <f t="shared" si="2"/>
        <v>957</v>
      </c>
      <c r="J38" s="29">
        <v>0</v>
      </c>
      <c r="K38" s="29">
        <v>0</v>
      </c>
      <c r="L38" s="49">
        <f t="shared" si="3"/>
        <v>0</v>
      </c>
      <c r="M38" s="33">
        <f t="shared" si="1"/>
        <v>957</v>
      </c>
      <c r="N38" s="48">
        <f t="shared" si="4"/>
        <v>0.45047589459711357</v>
      </c>
    </row>
    <row r="39" spans="1:14" ht="12.75">
      <c r="A39" s="32">
        <v>31</v>
      </c>
      <c r="B39" s="35" t="s">
        <v>45</v>
      </c>
      <c r="C39" s="44">
        <v>648</v>
      </c>
      <c r="D39" s="29">
        <v>275.4</v>
      </c>
      <c r="E39" s="45">
        <f t="shared" si="0"/>
        <v>923.4</v>
      </c>
      <c r="F39" s="42" t="e">
        <f>#REF!+#REF!</f>
        <v>#REF!</v>
      </c>
      <c r="G39" s="42">
        <v>0</v>
      </c>
      <c r="H39" s="42">
        <v>0</v>
      </c>
      <c r="I39" s="49">
        <f t="shared" si="2"/>
        <v>0</v>
      </c>
      <c r="J39" s="29">
        <v>0</v>
      </c>
      <c r="K39" s="29">
        <v>0</v>
      </c>
      <c r="L39" s="49">
        <f t="shared" si="3"/>
        <v>0</v>
      </c>
      <c r="M39" s="33">
        <f t="shared" si="1"/>
        <v>0</v>
      </c>
      <c r="N39" s="48">
        <f t="shared" si="4"/>
        <v>0</v>
      </c>
    </row>
    <row r="40" spans="1:14" ht="12.75">
      <c r="A40" s="34">
        <v>32</v>
      </c>
      <c r="B40" s="35" t="s">
        <v>46</v>
      </c>
      <c r="C40" s="44">
        <v>278.93</v>
      </c>
      <c r="D40" s="29">
        <v>160.95</v>
      </c>
      <c r="E40" s="45">
        <f t="shared" si="0"/>
        <v>439.88</v>
      </c>
      <c r="F40" s="42" t="e">
        <f>#REF!+#REF!</f>
        <v>#REF!</v>
      </c>
      <c r="G40" s="42">
        <v>0</v>
      </c>
      <c r="H40" s="42">
        <v>81</v>
      </c>
      <c r="I40" s="49">
        <f t="shared" si="2"/>
        <v>81</v>
      </c>
      <c r="J40" s="29">
        <v>0</v>
      </c>
      <c r="K40" s="29">
        <v>0</v>
      </c>
      <c r="L40" s="49">
        <f t="shared" si="3"/>
        <v>0</v>
      </c>
      <c r="M40" s="33">
        <f t="shared" si="1"/>
        <v>81</v>
      </c>
      <c r="N40" s="48">
        <f>M40/E40</f>
        <v>0.184141129398927</v>
      </c>
    </row>
    <row r="41" spans="1:14" ht="12.75">
      <c r="A41" s="32">
        <v>33</v>
      </c>
      <c r="B41" s="35" t="s">
        <v>47</v>
      </c>
      <c r="C41" s="44">
        <v>19721.34</v>
      </c>
      <c r="D41" s="29">
        <v>16076.85</v>
      </c>
      <c r="E41" s="45">
        <f t="shared" si="0"/>
        <v>35798.19</v>
      </c>
      <c r="F41" s="42" t="e">
        <f>#REF!+#REF!</f>
        <v>#REF!</v>
      </c>
      <c r="G41" s="42">
        <v>5867.35</v>
      </c>
      <c r="H41" s="42">
        <v>7892.98</v>
      </c>
      <c r="I41" s="49">
        <f t="shared" si="2"/>
        <v>13760.33</v>
      </c>
      <c r="J41" s="29">
        <v>955.82</v>
      </c>
      <c r="K41" s="29">
        <v>10.43</v>
      </c>
      <c r="L41" s="49">
        <f t="shared" si="3"/>
        <v>966.25</v>
      </c>
      <c r="M41" s="33">
        <f t="shared" si="1"/>
        <v>14726.58</v>
      </c>
      <c r="N41" s="48">
        <f t="shared" si="4"/>
        <v>0.4113777819493108</v>
      </c>
    </row>
    <row r="42" spans="1:14" ht="12.75">
      <c r="A42" s="34">
        <v>34</v>
      </c>
      <c r="B42" s="35" t="s">
        <v>48</v>
      </c>
      <c r="C42" s="44">
        <v>156.06</v>
      </c>
      <c r="D42" s="29">
        <v>84.54</v>
      </c>
      <c r="E42" s="45">
        <f t="shared" si="0"/>
        <v>240.60000000000002</v>
      </c>
      <c r="F42" s="42" t="e">
        <f>#REF!+#REF!</f>
        <v>#REF!</v>
      </c>
      <c r="G42" s="42">
        <v>0</v>
      </c>
      <c r="H42" s="42">
        <v>33</v>
      </c>
      <c r="I42" s="49">
        <f t="shared" si="2"/>
        <v>33</v>
      </c>
      <c r="J42" s="29">
        <v>0</v>
      </c>
      <c r="K42" s="29">
        <v>0</v>
      </c>
      <c r="L42" s="49">
        <f t="shared" si="3"/>
        <v>0</v>
      </c>
      <c r="M42" s="33">
        <f t="shared" si="1"/>
        <v>33</v>
      </c>
      <c r="N42" s="48">
        <f t="shared" si="4"/>
        <v>0.13715710723192018</v>
      </c>
    </row>
    <row r="43" spans="1:14" ht="12.75">
      <c r="A43" s="32">
        <v>35</v>
      </c>
      <c r="B43" s="35" t="s">
        <v>49</v>
      </c>
      <c r="C43" s="44">
        <v>1090.8</v>
      </c>
      <c r="D43" s="29">
        <v>1214.64</v>
      </c>
      <c r="E43" s="45">
        <f t="shared" si="0"/>
        <v>2305.44</v>
      </c>
      <c r="F43" s="42" t="e">
        <f>#REF!+#REF!</f>
        <v>#REF!</v>
      </c>
      <c r="G43" s="42">
        <v>0</v>
      </c>
      <c r="H43" s="42">
        <v>934</v>
      </c>
      <c r="I43" s="49">
        <f t="shared" si="2"/>
        <v>934</v>
      </c>
      <c r="J43" s="29">
        <v>0</v>
      </c>
      <c r="K43" s="29">
        <v>1072</v>
      </c>
      <c r="L43" s="49">
        <f t="shared" si="3"/>
        <v>1072</v>
      </c>
      <c r="M43" s="33">
        <f t="shared" si="1"/>
        <v>2006</v>
      </c>
      <c r="N43" s="48">
        <f t="shared" si="4"/>
        <v>0.8701158997848567</v>
      </c>
    </row>
    <row r="44" spans="1:14" ht="12.75">
      <c r="A44" s="34"/>
      <c r="B44" s="37" t="s">
        <v>50</v>
      </c>
      <c r="C44" s="46">
        <f>SUM(C9:C43)</f>
        <v>1778881.0799999998</v>
      </c>
      <c r="D44" s="38">
        <f>SUM(D9:D43)</f>
        <v>1108426.2</v>
      </c>
      <c r="E44" s="47">
        <f>SUM(E9:E43)</f>
        <v>2887307.2799999993</v>
      </c>
      <c r="F44" s="47" t="e">
        <f aca="true" t="shared" si="5" ref="F44:M44">SUM(F9:F43)</f>
        <v>#REF!</v>
      </c>
      <c r="G44" s="47">
        <f t="shared" si="5"/>
        <v>319468.6</v>
      </c>
      <c r="H44" s="47">
        <f t="shared" si="5"/>
        <v>1133213.4599999997</v>
      </c>
      <c r="I44" s="47">
        <f t="shared" si="5"/>
        <v>1452682.0599999998</v>
      </c>
      <c r="J44" s="47">
        <f t="shared" si="5"/>
        <v>117463.42000000001</v>
      </c>
      <c r="K44" s="47">
        <f t="shared" si="5"/>
        <v>448840.5800000001</v>
      </c>
      <c r="L44" s="47">
        <f t="shared" si="5"/>
        <v>566304.0000000001</v>
      </c>
      <c r="M44" s="47">
        <f t="shared" si="5"/>
        <v>2018986.06</v>
      </c>
      <c r="N44" s="48">
        <f t="shared" si="4"/>
        <v>0.6992626223004572</v>
      </c>
    </row>
    <row r="45" ht="12.75">
      <c r="B45" s="25" t="s">
        <v>95</v>
      </c>
    </row>
    <row r="46" ht="15" customHeight="1">
      <c r="E46" s="31"/>
    </row>
    <row r="47" ht="12.75">
      <c r="E47" s="31"/>
    </row>
    <row r="49" spans="5:14" ht="12.75">
      <c r="E49" s="31"/>
      <c r="N49" s="51"/>
    </row>
  </sheetData>
  <sheetProtection/>
  <mergeCells count="8">
    <mergeCell ref="I6:M6"/>
    <mergeCell ref="N6:N7"/>
    <mergeCell ref="A1:N1"/>
    <mergeCell ref="A3:N3"/>
    <mergeCell ref="A6:A7"/>
    <mergeCell ref="B6:B7"/>
    <mergeCell ref="F6:F7"/>
    <mergeCell ref="C6:E6"/>
  </mergeCells>
  <printOptions horizontalCentered="1"/>
  <pageMargins left="0.25" right="0" top="0.5" bottom="0.5" header="0.5" footer="0.5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36" sqref="Q36"/>
    </sheetView>
  </sheetViews>
  <sheetFormatPr defaultColWidth="9.140625" defaultRowHeight="12.75"/>
  <cols>
    <col min="1" max="1" width="7.140625" style="25" customWidth="1"/>
    <col min="2" max="3" width="16.140625" style="25" customWidth="1"/>
    <col min="4" max="4" width="17.28125" style="25" customWidth="1"/>
    <col min="5" max="5" width="15.28125" style="25" customWidth="1"/>
    <col min="6" max="8" width="13.8515625" style="25" hidden="1" customWidth="1"/>
    <col min="9" max="11" width="13.140625" style="25" hidden="1" customWidth="1"/>
    <col min="12" max="12" width="11.28125" style="25" hidden="1" customWidth="1"/>
    <col min="13" max="13" width="12.28125" style="25" customWidth="1"/>
    <col min="14" max="14" width="10.57421875" style="39" customWidth="1"/>
    <col min="15" max="16384" width="9.140625" style="25" customWidth="1"/>
  </cols>
  <sheetData>
    <row r="1" spans="1:14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6:8" ht="11.25" customHeight="1">
      <c r="F2" s="26" t="s">
        <v>1</v>
      </c>
      <c r="G2" s="26"/>
      <c r="H2" s="26"/>
    </row>
    <row r="3" spans="1:14" ht="12.75">
      <c r="A3" s="117" t="s">
        <v>60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ht="9" customHeight="1"/>
    <row r="5" ht="14.25" customHeight="1">
      <c r="M5" s="27" t="s">
        <v>56</v>
      </c>
    </row>
    <row r="6" spans="1:14" ht="52.5" customHeight="1">
      <c r="A6" s="59" t="s">
        <v>4</v>
      </c>
      <c r="B6" s="59" t="s">
        <v>5</v>
      </c>
      <c r="C6" s="59" t="s">
        <v>62</v>
      </c>
      <c r="D6" s="60" t="s">
        <v>61</v>
      </c>
      <c r="E6" s="61" t="s">
        <v>63</v>
      </c>
      <c r="F6" s="60" t="s">
        <v>9</v>
      </c>
      <c r="G6" s="60"/>
      <c r="H6" s="60"/>
      <c r="I6" s="130" t="s">
        <v>55</v>
      </c>
      <c r="J6" s="130"/>
      <c r="K6" s="130"/>
      <c r="L6" s="130"/>
      <c r="M6" s="130"/>
      <c r="N6" s="57" t="s">
        <v>64</v>
      </c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52" t="s">
        <v>65</v>
      </c>
      <c r="F7" s="52">
        <v>9</v>
      </c>
      <c r="G7" s="32">
        <v>10</v>
      </c>
      <c r="H7" s="32">
        <v>11</v>
      </c>
      <c r="I7" s="32">
        <v>9</v>
      </c>
      <c r="J7" s="32">
        <v>13</v>
      </c>
      <c r="K7" s="32">
        <v>14</v>
      </c>
      <c r="L7" s="32">
        <v>10</v>
      </c>
      <c r="M7" s="32">
        <v>6</v>
      </c>
      <c r="N7" s="32">
        <v>7</v>
      </c>
    </row>
    <row r="8" spans="1:14" ht="12.75">
      <c r="A8" s="32">
        <v>1</v>
      </c>
      <c r="B8" s="29" t="s">
        <v>15</v>
      </c>
      <c r="C8" s="54">
        <v>170665.46</v>
      </c>
      <c r="D8" s="64">
        <v>60578.311</v>
      </c>
      <c r="E8" s="58">
        <f>C8-D8</f>
        <v>110087.14899999999</v>
      </c>
      <c r="F8" s="42" t="e">
        <f>#REF!+#REF!</f>
        <v>#REF!</v>
      </c>
      <c r="G8" s="42">
        <v>0</v>
      </c>
      <c r="H8" s="42">
        <v>60285.4</v>
      </c>
      <c r="I8" s="49">
        <f>G8+H8</f>
        <v>60285.4</v>
      </c>
      <c r="J8" s="29">
        <v>0</v>
      </c>
      <c r="K8" s="29">
        <v>13640.6</v>
      </c>
      <c r="L8" s="49">
        <f>J8+K8</f>
        <v>13640.6</v>
      </c>
      <c r="M8" s="33">
        <f aca="true" t="shared" si="0" ref="M8:M42">I8+L8</f>
        <v>73926</v>
      </c>
      <c r="N8" s="48">
        <f>M8/E8</f>
        <v>0.6715225225789071</v>
      </c>
    </row>
    <row r="9" spans="1:14" ht="12.75">
      <c r="A9" s="34">
        <v>2</v>
      </c>
      <c r="B9" s="35" t="s">
        <v>16</v>
      </c>
      <c r="C9" s="55">
        <v>4233.48</v>
      </c>
      <c r="D9" s="42">
        <v>0</v>
      </c>
      <c r="E9" s="58">
        <f aca="true" t="shared" si="1" ref="E9:E42">C9-D9</f>
        <v>4233.48</v>
      </c>
      <c r="F9" s="42" t="e">
        <f>#REF!+#REF!</f>
        <v>#REF!</v>
      </c>
      <c r="G9" s="42">
        <v>0</v>
      </c>
      <c r="H9" s="42">
        <v>1137.28</v>
      </c>
      <c r="I9" s="49">
        <f aca="true" t="shared" si="2" ref="I9:I42">G9+H9</f>
        <v>1137.28</v>
      </c>
      <c r="J9" s="29">
        <v>0</v>
      </c>
      <c r="K9" s="49">
        <v>200.9</v>
      </c>
      <c r="L9" s="49">
        <f aca="true" t="shared" si="3" ref="L9:L42">J9+K9</f>
        <v>200.9</v>
      </c>
      <c r="M9" s="33">
        <f t="shared" si="0"/>
        <v>1338.18</v>
      </c>
      <c r="N9" s="48">
        <f aca="true" t="shared" si="4" ref="N9:N43">M9/E9</f>
        <v>0.31609456050341567</v>
      </c>
    </row>
    <row r="10" spans="1:17" ht="12.75">
      <c r="A10" s="32">
        <v>3</v>
      </c>
      <c r="B10" s="35" t="s">
        <v>17</v>
      </c>
      <c r="C10" s="55">
        <v>106053.43</v>
      </c>
      <c r="D10" s="42">
        <v>1460.32</v>
      </c>
      <c r="E10" s="58">
        <f t="shared" si="1"/>
        <v>104593.10999999999</v>
      </c>
      <c r="F10" s="42" t="e">
        <f>#REF!+#REF!</f>
        <v>#REF!</v>
      </c>
      <c r="G10" s="42">
        <v>0</v>
      </c>
      <c r="H10" s="42">
        <v>37453.67</v>
      </c>
      <c r="I10" s="49">
        <f t="shared" si="2"/>
        <v>37453.67</v>
      </c>
      <c r="J10" s="29">
        <v>0</v>
      </c>
      <c r="K10" s="29">
        <v>10102.32</v>
      </c>
      <c r="L10" s="49">
        <f t="shared" si="3"/>
        <v>10102.32</v>
      </c>
      <c r="M10" s="33">
        <f t="shared" si="0"/>
        <v>47555.99</v>
      </c>
      <c r="N10" s="48">
        <f t="shared" si="4"/>
        <v>0.45467612541590935</v>
      </c>
      <c r="Q10" s="25">
        <v>7940.68</v>
      </c>
    </row>
    <row r="11" spans="1:17" ht="12.75">
      <c r="A11" s="34">
        <v>4</v>
      </c>
      <c r="B11" s="29" t="s">
        <v>18</v>
      </c>
      <c r="C11" s="54">
        <v>236037.9</v>
      </c>
      <c r="D11" s="64">
        <v>13497.87</v>
      </c>
      <c r="E11" s="58">
        <f t="shared" si="1"/>
        <v>222540.03</v>
      </c>
      <c r="F11" s="42" t="e">
        <f>#REF!+#REF!</f>
        <v>#REF!</v>
      </c>
      <c r="G11" s="42">
        <v>528.42</v>
      </c>
      <c r="H11" s="42">
        <v>120039.54</v>
      </c>
      <c r="I11" s="49">
        <f t="shared" si="2"/>
        <v>120567.95999999999</v>
      </c>
      <c r="J11" s="29">
        <v>0</v>
      </c>
      <c r="K11" s="29">
        <v>21596.38</v>
      </c>
      <c r="L11" s="49">
        <f t="shared" si="3"/>
        <v>21596.38</v>
      </c>
      <c r="M11" s="33">
        <f t="shared" si="0"/>
        <v>142164.34</v>
      </c>
      <c r="N11" s="48">
        <f t="shared" si="4"/>
        <v>0.638825922689055</v>
      </c>
      <c r="Q11" s="25">
        <v>5121.74</v>
      </c>
    </row>
    <row r="12" spans="1:18" ht="12.75">
      <c r="A12" s="32">
        <v>5</v>
      </c>
      <c r="B12" s="36" t="s">
        <v>19</v>
      </c>
      <c r="C12" s="56">
        <v>79354.28</v>
      </c>
      <c r="D12" s="65">
        <v>9169.39</v>
      </c>
      <c r="E12" s="58">
        <f t="shared" si="1"/>
        <v>70184.89</v>
      </c>
      <c r="F12" s="42" t="e">
        <f>#REF!+#REF!</f>
        <v>#REF!</v>
      </c>
      <c r="G12" s="42">
        <v>0</v>
      </c>
      <c r="H12" s="42">
        <v>23674.47</v>
      </c>
      <c r="I12" s="49">
        <f t="shared" si="2"/>
        <v>23674.47</v>
      </c>
      <c r="J12" s="29">
        <v>0</v>
      </c>
      <c r="K12" s="29">
        <v>14061.21</v>
      </c>
      <c r="L12" s="49">
        <f t="shared" si="3"/>
        <v>14061.21</v>
      </c>
      <c r="M12" s="33">
        <f t="shared" si="0"/>
        <v>37735.68</v>
      </c>
      <c r="N12" s="48">
        <f t="shared" si="4"/>
        <v>0.5376610264688026</v>
      </c>
      <c r="Q12" s="25">
        <f>SUM(Q10:Q11)</f>
        <v>13062.42</v>
      </c>
      <c r="R12" s="25">
        <f>Q12*2</f>
        <v>26124.84</v>
      </c>
    </row>
    <row r="13" spans="1:18" ht="12.75">
      <c r="A13" s="34">
        <v>6</v>
      </c>
      <c r="B13" s="29" t="s">
        <v>20</v>
      </c>
      <c r="C13" s="54">
        <v>3474.0299999999997</v>
      </c>
      <c r="D13" s="64">
        <v>322.95</v>
      </c>
      <c r="E13" s="58">
        <f t="shared" si="1"/>
        <v>3151.08</v>
      </c>
      <c r="F13" s="42" t="e">
        <f>#REF!+#REF!</f>
        <v>#REF!</v>
      </c>
      <c r="G13" s="42">
        <v>0</v>
      </c>
      <c r="H13" s="42">
        <v>1278</v>
      </c>
      <c r="I13" s="49">
        <f t="shared" si="2"/>
        <v>1278</v>
      </c>
      <c r="J13" s="29">
        <v>0</v>
      </c>
      <c r="K13" s="29">
        <v>0</v>
      </c>
      <c r="L13" s="49">
        <f t="shared" si="3"/>
        <v>0</v>
      </c>
      <c r="M13" s="33">
        <f t="shared" si="0"/>
        <v>1278</v>
      </c>
      <c r="N13" s="48">
        <f t="shared" si="4"/>
        <v>0.4055752313492517</v>
      </c>
      <c r="R13" s="25">
        <v>6661.19</v>
      </c>
    </row>
    <row r="14" spans="1:18" ht="12.75">
      <c r="A14" s="32">
        <v>7</v>
      </c>
      <c r="B14" s="29" t="s">
        <v>21</v>
      </c>
      <c r="C14" s="54">
        <v>97568.91</v>
      </c>
      <c r="D14" s="64">
        <v>3323.21</v>
      </c>
      <c r="E14" s="58">
        <f t="shared" si="1"/>
        <v>94245.7</v>
      </c>
      <c r="F14" s="42" t="e">
        <f>#REF!+#REF!</f>
        <v>#REF!</v>
      </c>
      <c r="G14" s="42">
        <v>34247.4</v>
      </c>
      <c r="H14" s="42">
        <v>35947.2</v>
      </c>
      <c r="I14" s="49">
        <f t="shared" si="2"/>
        <v>70194.6</v>
      </c>
      <c r="J14" s="29">
        <v>9490.7</v>
      </c>
      <c r="K14" s="29">
        <v>8402.7</v>
      </c>
      <c r="L14" s="49">
        <f t="shared" si="3"/>
        <v>17893.4</v>
      </c>
      <c r="M14" s="33">
        <f t="shared" si="0"/>
        <v>88088</v>
      </c>
      <c r="N14" s="48">
        <f t="shared" si="4"/>
        <v>0.9346633321201923</v>
      </c>
      <c r="R14" s="25">
        <f>SUM(R12:R13)</f>
        <v>32786.03</v>
      </c>
    </row>
    <row r="15" spans="1:14" ht="12.75">
      <c r="A15" s="34">
        <v>8</v>
      </c>
      <c r="B15" s="66" t="s">
        <v>66</v>
      </c>
      <c r="C15" s="67">
        <v>45074.54</v>
      </c>
      <c r="D15" s="68">
        <v>13131.720000000001</v>
      </c>
      <c r="E15" s="69">
        <f>C15-D15+843</f>
        <v>32785.82</v>
      </c>
      <c r="F15" s="70" t="e">
        <f>#REF!+#REF!</f>
        <v>#REF!</v>
      </c>
      <c r="G15" s="70">
        <v>6985.98</v>
      </c>
      <c r="H15" s="70">
        <v>6408.08</v>
      </c>
      <c r="I15" s="71">
        <f t="shared" si="2"/>
        <v>13394.06</v>
      </c>
      <c r="J15" s="66">
        <v>5072.86</v>
      </c>
      <c r="K15" s="66">
        <v>6456.49</v>
      </c>
      <c r="L15" s="71">
        <f t="shared" si="3"/>
        <v>11529.349999999999</v>
      </c>
      <c r="M15" s="72">
        <f t="shared" si="0"/>
        <v>24923.409999999996</v>
      </c>
      <c r="N15" s="50">
        <f t="shared" si="4"/>
        <v>0.7601887035309776</v>
      </c>
    </row>
    <row r="16" spans="1:14" ht="12.75">
      <c r="A16" s="32">
        <v>9</v>
      </c>
      <c r="B16" s="29" t="s">
        <v>23</v>
      </c>
      <c r="C16" s="54">
        <v>23833.21</v>
      </c>
      <c r="D16" s="64">
        <v>469.75</v>
      </c>
      <c r="E16" s="58">
        <f t="shared" si="1"/>
        <v>23363.46</v>
      </c>
      <c r="F16" s="42" t="e">
        <f>#REF!+#REF!</f>
        <v>#REF!</v>
      </c>
      <c r="G16" s="42">
        <v>0</v>
      </c>
      <c r="H16" s="42">
        <v>10232.2</v>
      </c>
      <c r="I16" s="49">
        <f t="shared" si="2"/>
        <v>10232.2</v>
      </c>
      <c r="J16" s="29">
        <v>0</v>
      </c>
      <c r="K16" s="29">
        <v>9004.29</v>
      </c>
      <c r="L16" s="49">
        <f t="shared" si="3"/>
        <v>9004.29</v>
      </c>
      <c r="M16" s="33">
        <f t="shared" si="0"/>
        <v>19236.49</v>
      </c>
      <c r="N16" s="48">
        <f t="shared" si="4"/>
        <v>0.8233579272933034</v>
      </c>
    </row>
    <row r="17" spans="1:14" ht="12.75">
      <c r="A17" s="34">
        <v>10</v>
      </c>
      <c r="B17" s="29" t="s">
        <v>24</v>
      </c>
      <c r="C17" s="54">
        <v>28810.02</v>
      </c>
      <c r="D17" s="64">
        <v>1269.4</v>
      </c>
      <c r="E17" s="58">
        <f t="shared" si="1"/>
        <v>27540.62</v>
      </c>
      <c r="F17" s="42" t="e">
        <f>#REF!+#REF!</f>
        <v>#REF!</v>
      </c>
      <c r="G17" s="42">
        <v>0</v>
      </c>
      <c r="H17" s="42">
        <v>18099.17</v>
      </c>
      <c r="I17" s="49">
        <f t="shared" si="2"/>
        <v>18099.17</v>
      </c>
      <c r="J17" s="29">
        <v>0</v>
      </c>
      <c r="K17" s="49">
        <v>2946.3</v>
      </c>
      <c r="L17" s="49">
        <f t="shared" si="3"/>
        <v>2946.3</v>
      </c>
      <c r="M17" s="33">
        <f t="shared" si="0"/>
        <v>21045.469999999998</v>
      </c>
      <c r="N17" s="48">
        <f t="shared" si="4"/>
        <v>0.764161082793343</v>
      </c>
    </row>
    <row r="18" spans="1:14" ht="12.75">
      <c r="A18" s="32">
        <v>11</v>
      </c>
      <c r="B18" s="29" t="s">
        <v>25</v>
      </c>
      <c r="C18" s="54">
        <v>93101.11</v>
      </c>
      <c r="D18" s="64">
        <v>4708.88</v>
      </c>
      <c r="E18" s="58">
        <f t="shared" si="1"/>
        <v>88392.23</v>
      </c>
      <c r="F18" s="42" t="e">
        <f>#REF!+#REF!</f>
        <v>#REF!</v>
      </c>
      <c r="G18" s="42">
        <v>0</v>
      </c>
      <c r="H18" s="42">
        <v>53412.04</v>
      </c>
      <c r="I18" s="49">
        <f t="shared" si="2"/>
        <v>53412.04</v>
      </c>
      <c r="J18" s="29">
        <v>0</v>
      </c>
      <c r="K18" s="29">
        <v>15557.73</v>
      </c>
      <c r="L18" s="49">
        <f t="shared" si="3"/>
        <v>15557.73</v>
      </c>
      <c r="M18" s="33">
        <f t="shared" si="0"/>
        <v>68969.77</v>
      </c>
      <c r="N18" s="48">
        <f t="shared" si="4"/>
        <v>0.7802696006198736</v>
      </c>
    </row>
    <row r="19" spans="1:14" ht="12.75">
      <c r="A19" s="34">
        <v>12</v>
      </c>
      <c r="B19" s="29" t="s">
        <v>26</v>
      </c>
      <c r="C19" s="54">
        <v>143270.36</v>
      </c>
      <c r="D19" s="64">
        <v>167.22</v>
      </c>
      <c r="E19" s="58">
        <f t="shared" si="1"/>
        <v>143103.13999999998</v>
      </c>
      <c r="F19" s="42" t="e">
        <f>#REF!+#REF!</f>
        <v>#REF!</v>
      </c>
      <c r="G19" s="42">
        <v>0</v>
      </c>
      <c r="H19" s="42">
        <v>70748</v>
      </c>
      <c r="I19" s="49">
        <f t="shared" si="2"/>
        <v>70748</v>
      </c>
      <c r="J19" s="29">
        <v>0</v>
      </c>
      <c r="K19" s="29">
        <v>54810.5</v>
      </c>
      <c r="L19" s="49">
        <f t="shared" si="3"/>
        <v>54810.5</v>
      </c>
      <c r="M19" s="33">
        <f t="shared" si="0"/>
        <v>125558.5</v>
      </c>
      <c r="N19" s="48">
        <f t="shared" si="4"/>
        <v>0.8773986370948954</v>
      </c>
    </row>
    <row r="20" spans="1:14" ht="12.75">
      <c r="A20" s="32">
        <v>13</v>
      </c>
      <c r="B20" s="29" t="s">
        <v>27</v>
      </c>
      <c r="C20" s="54">
        <v>78020.67</v>
      </c>
      <c r="D20" s="64">
        <v>8311.459</v>
      </c>
      <c r="E20" s="58">
        <f t="shared" si="1"/>
        <v>69709.211</v>
      </c>
      <c r="F20" s="42" t="e">
        <f>#REF!+#REF!</f>
        <v>#REF!</v>
      </c>
      <c r="G20" s="42">
        <v>0</v>
      </c>
      <c r="H20" s="42">
        <v>31308.46</v>
      </c>
      <c r="I20" s="49">
        <f t="shared" si="2"/>
        <v>31308.46</v>
      </c>
      <c r="J20" s="29">
        <v>0</v>
      </c>
      <c r="K20" s="29">
        <v>27304.53</v>
      </c>
      <c r="L20" s="49">
        <f t="shared" si="3"/>
        <v>27304.53</v>
      </c>
      <c r="M20" s="33">
        <f t="shared" si="0"/>
        <v>58612.99</v>
      </c>
      <c r="N20" s="48">
        <f t="shared" si="4"/>
        <v>0.8408213083920861</v>
      </c>
    </row>
    <row r="21" spans="1:14" ht="12.75">
      <c r="A21" s="34">
        <v>14</v>
      </c>
      <c r="B21" s="29" t="s">
        <v>28</v>
      </c>
      <c r="C21" s="54">
        <v>242428.34999999998</v>
      </c>
      <c r="D21" s="64">
        <v>25006.019999999997</v>
      </c>
      <c r="E21" s="58">
        <f t="shared" si="1"/>
        <v>217422.33</v>
      </c>
      <c r="F21" s="42" t="e">
        <f>#REF!+#REF!</f>
        <v>#REF!</v>
      </c>
      <c r="G21" s="42">
        <v>116272.4</v>
      </c>
      <c r="H21" s="42">
        <v>48641.5</v>
      </c>
      <c r="I21" s="49">
        <f t="shared" si="2"/>
        <v>164913.9</v>
      </c>
      <c r="J21" s="29">
        <v>41830.9</v>
      </c>
      <c r="K21" s="29">
        <v>8158</v>
      </c>
      <c r="L21" s="49">
        <f t="shared" si="3"/>
        <v>49988.9</v>
      </c>
      <c r="M21" s="33">
        <f t="shared" si="0"/>
        <v>214902.8</v>
      </c>
      <c r="N21" s="48">
        <f t="shared" si="4"/>
        <v>0.9884118158424666</v>
      </c>
    </row>
    <row r="22" spans="1:14" ht="12.75">
      <c r="A22" s="32">
        <v>15</v>
      </c>
      <c r="B22" s="29" t="s">
        <v>29</v>
      </c>
      <c r="C22" s="54">
        <v>309755.57999999996</v>
      </c>
      <c r="D22" s="64">
        <v>15475.429</v>
      </c>
      <c r="E22" s="58">
        <f t="shared" si="1"/>
        <v>294280.15099999995</v>
      </c>
      <c r="F22" s="42" t="e">
        <f>#REF!+#REF!</f>
        <v>#REF!</v>
      </c>
      <c r="G22" s="42">
        <v>0</v>
      </c>
      <c r="H22" s="42">
        <v>143344.22</v>
      </c>
      <c r="I22" s="49">
        <f t="shared" si="2"/>
        <v>143344.22</v>
      </c>
      <c r="J22" s="29">
        <v>0</v>
      </c>
      <c r="K22" s="29">
        <v>78421.58</v>
      </c>
      <c r="L22" s="49">
        <f t="shared" si="3"/>
        <v>78421.58</v>
      </c>
      <c r="M22" s="33">
        <f t="shared" si="0"/>
        <v>221765.8</v>
      </c>
      <c r="N22" s="48">
        <f t="shared" si="4"/>
        <v>0.7535873528894581</v>
      </c>
    </row>
    <row r="23" spans="1:14" ht="12.75">
      <c r="A23" s="34">
        <v>16</v>
      </c>
      <c r="B23" s="35" t="s">
        <v>30</v>
      </c>
      <c r="C23" s="55">
        <v>7003.620000000001</v>
      </c>
      <c r="D23" s="42">
        <v>427.12</v>
      </c>
      <c r="E23" s="58">
        <f t="shared" si="1"/>
        <v>6576.500000000001</v>
      </c>
      <c r="F23" s="42" t="e">
        <f>#REF!+#REF!</f>
        <v>#REF!</v>
      </c>
      <c r="G23" s="42">
        <v>0</v>
      </c>
      <c r="H23" s="42">
        <v>2143.85</v>
      </c>
      <c r="I23" s="49">
        <f t="shared" si="2"/>
        <v>2143.85</v>
      </c>
      <c r="J23" s="29">
        <v>0</v>
      </c>
      <c r="K23" s="29">
        <v>330.78</v>
      </c>
      <c r="L23" s="49">
        <f t="shared" si="3"/>
        <v>330.78</v>
      </c>
      <c r="M23" s="33">
        <f t="shared" si="0"/>
        <v>2474.63</v>
      </c>
      <c r="N23" s="48">
        <f t="shared" si="4"/>
        <v>0.3762837375503687</v>
      </c>
    </row>
    <row r="24" spans="1:14" ht="12.75">
      <c r="A24" s="32">
        <v>17</v>
      </c>
      <c r="B24" s="73" t="s">
        <v>67</v>
      </c>
      <c r="C24" s="74">
        <v>9398.09</v>
      </c>
      <c r="D24" s="70">
        <v>1022.0999999999999</v>
      </c>
      <c r="E24" s="69">
        <f>C24-D24+2666.57</f>
        <v>11042.56</v>
      </c>
      <c r="F24" s="70" t="e">
        <f>#REF!+#REF!</f>
        <v>#REF!</v>
      </c>
      <c r="G24" s="70">
        <v>0</v>
      </c>
      <c r="H24" s="70">
        <v>6589.8</v>
      </c>
      <c r="I24" s="71">
        <f t="shared" si="2"/>
        <v>6589.8</v>
      </c>
      <c r="J24" s="66">
        <v>0</v>
      </c>
      <c r="K24" s="66">
        <v>4042.2</v>
      </c>
      <c r="L24" s="71">
        <f t="shared" si="3"/>
        <v>4042.2</v>
      </c>
      <c r="M24" s="72">
        <f t="shared" si="0"/>
        <v>10632</v>
      </c>
      <c r="N24" s="50">
        <f t="shared" si="4"/>
        <v>0.9628202156021792</v>
      </c>
    </row>
    <row r="25" spans="1:14" ht="12.75">
      <c r="A25" s="34">
        <v>18</v>
      </c>
      <c r="B25" s="35" t="s">
        <v>32</v>
      </c>
      <c r="C25" s="55">
        <v>4497.0199999999995</v>
      </c>
      <c r="D25" s="42">
        <v>27.490000000000002</v>
      </c>
      <c r="E25" s="58">
        <f t="shared" si="1"/>
        <v>4469.53</v>
      </c>
      <c r="F25" s="42" t="e">
        <f>#REF!+#REF!</f>
        <v>#REF!</v>
      </c>
      <c r="G25" s="42">
        <v>0</v>
      </c>
      <c r="H25" s="42">
        <v>1549.32</v>
      </c>
      <c r="I25" s="49">
        <f>G25+H25</f>
        <v>1549.32</v>
      </c>
      <c r="J25" s="29">
        <v>0</v>
      </c>
      <c r="K25" s="29">
        <v>1502.03</v>
      </c>
      <c r="L25" s="49">
        <f t="shared" si="3"/>
        <v>1502.03</v>
      </c>
      <c r="M25" s="33">
        <f t="shared" si="0"/>
        <v>3051.35</v>
      </c>
      <c r="N25" s="48">
        <f>M25/E25</f>
        <v>0.6827004181647734</v>
      </c>
    </row>
    <row r="26" spans="1:14" ht="12.75">
      <c r="A26" s="32">
        <v>19</v>
      </c>
      <c r="B26" s="73" t="s">
        <v>68</v>
      </c>
      <c r="C26" s="74">
        <v>4638.25</v>
      </c>
      <c r="D26" s="70">
        <v>428.07</v>
      </c>
      <c r="E26" s="69">
        <f>C26-D26+219.43</f>
        <v>4429.610000000001</v>
      </c>
      <c r="F26" s="70" t="e">
        <f>#REF!+#REF!</f>
        <v>#REF!</v>
      </c>
      <c r="G26" s="70">
        <v>0</v>
      </c>
      <c r="H26" s="70">
        <v>3193.94</v>
      </c>
      <c r="I26" s="71">
        <f t="shared" si="2"/>
        <v>3193.94</v>
      </c>
      <c r="J26" s="66">
        <v>0</v>
      </c>
      <c r="K26" s="66">
        <v>1235.81</v>
      </c>
      <c r="L26" s="71">
        <f t="shared" si="3"/>
        <v>1235.81</v>
      </c>
      <c r="M26" s="72">
        <f t="shared" si="0"/>
        <v>4429.75</v>
      </c>
      <c r="N26" s="50">
        <f t="shared" si="4"/>
        <v>1.0000316054912282</v>
      </c>
    </row>
    <row r="27" spans="1:14" ht="12.75">
      <c r="A27" s="34">
        <v>20</v>
      </c>
      <c r="B27" s="66" t="s">
        <v>69</v>
      </c>
      <c r="C27" s="67">
        <v>104237.44</v>
      </c>
      <c r="D27" s="68">
        <v>8520.93</v>
      </c>
      <c r="E27" s="69">
        <f>C27-D27+628.92</f>
        <v>96345.43000000001</v>
      </c>
      <c r="F27" s="70" t="e">
        <f>#REF!+#REF!</f>
        <v>#REF!</v>
      </c>
      <c r="G27" s="70">
        <v>0</v>
      </c>
      <c r="H27" s="70">
        <v>60294.84</v>
      </c>
      <c r="I27" s="71">
        <f t="shared" si="2"/>
        <v>60294.84</v>
      </c>
      <c r="J27" s="66">
        <v>0</v>
      </c>
      <c r="K27" s="66">
        <v>32232.38</v>
      </c>
      <c r="L27" s="71">
        <f t="shared" si="3"/>
        <v>32232.38</v>
      </c>
      <c r="M27" s="72">
        <f t="shared" si="0"/>
        <v>92527.22</v>
      </c>
      <c r="N27" s="50">
        <f t="shared" si="4"/>
        <v>0.9603695785051766</v>
      </c>
    </row>
    <row r="28" spans="1:14" ht="12.75">
      <c r="A28" s="32">
        <v>21</v>
      </c>
      <c r="B28" s="29" t="s">
        <v>35</v>
      </c>
      <c r="C28" s="54">
        <v>57278.14</v>
      </c>
      <c r="D28" s="64">
        <v>4032.76</v>
      </c>
      <c r="E28" s="58">
        <f t="shared" si="1"/>
        <v>53245.38</v>
      </c>
      <c r="F28" s="42" t="e">
        <f>#REF!+#REF!</f>
        <v>#REF!</v>
      </c>
      <c r="G28" s="42">
        <v>13087.12</v>
      </c>
      <c r="H28" s="42">
        <v>12539.95</v>
      </c>
      <c r="I28" s="49">
        <f t="shared" si="2"/>
        <v>25627.07</v>
      </c>
      <c r="J28" s="29">
        <v>9051.45</v>
      </c>
      <c r="K28" s="29">
        <v>8690.18</v>
      </c>
      <c r="L28" s="49">
        <f t="shared" si="3"/>
        <v>17741.63</v>
      </c>
      <c r="M28" s="33">
        <f t="shared" si="0"/>
        <v>43368.7</v>
      </c>
      <c r="N28" s="48">
        <f t="shared" si="4"/>
        <v>0.814506347780784</v>
      </c>
    </row>
    <row r="29" spans="1:14" ht="12.75">
      <c r="A29" s="34">
        <v>22</v>
      </c>
      <c r="B29" s="66" t="s">
        <v>70</v>
      </c>
      <c r="C29" s="67">
        <v>135743.62</v>
      </c>
      <c r="D29" s="68">
        <v>44945.86</v>
      </c>
      <c r="E29" s="69">
        <f>C29-D29+33766.38</f>
        <v>124564.13999999998</v>
      </c>
      <c r="F29" s="70" t="e">
        <f>#REF!+#REF!</f>
        <v>#REF!</v>
      </c>
      <c r="G29" s="70">
        <v>58558.74</v>
      </c>
      <c r="H29" s="70">
        <v>23478.49</v>
      </c>
      <c r="I29" s="71">
        <f t="shared" si="2"/>
        <v>82037.23</v>
      </c>
      <c r="J29" s="66">
        <v>29878.79</v>
      </c>
      <c r="K29" s="66">
        <v>13496.53</v>
      </c>
      <c r="L29" s="71">
        <f t="shared" si="3"/>
        <v>43375.32</v>
      </c>
      <c r="M29" s="72">
        <f t="shared" si="0"/>
        <v>125412.54999999999</v>
      </c>
      <c r="N29" s="50">
        <f t="shared" si="4"/>
        <v>1.0068110292416421</v>
      </c>
    </row>
    <row r="30" spans="1:14" ht="12.75">
      <c r="A30" s="32">
        <v>23</v>
      </c>
      <c r="B30" s="35" t="s">
        <v>37</v>
      </c>
      <c r="C30" s="55">
        <v>2013.53</v>
      </c>
      <c r="D30" s="42">
        <v>3.229</v>
      </c>
      <c r="E30" s="58">
        <f t="shared" si="1"/>
        <v>2010.301</v>
      </c>
      <c r="F30" s="42" t="e">
        <f>#REF!+#REF!</f>
        <v>#REF!</v>
      </c>
      <c r="G30" s="42">
        <v>0</v>
      </c>
      <c r="H30" s="42">
        <v>1164.8</v>
      </c>
      <c r="I30" s="49">
        <f t="shared" si="2"/>
        <v>1164.8</v>
      </c>
      <c r="J30" s="29">
        <v>0</v>
      </c>
      <c r="K30" s="29">
        <v>772.46</v>
      </c>
      <c r="L30" s="49">
        <f t="shared" si="3"/>
        <v>772.46</v>
      </c>
      <c r="M30" s="33">
        <f t="shared" si="0"/>
        <v>1937.26</v>
      </c>
      <c r="N30" s="48">
        <f t="shared" si="4"/>
        <v>0.9636666349964508</v>
      </c>
    </row>
    <row r="31" spans="1:14" ht="12.75">
      <c r="A31" s="34">
        <v>24</v>
      </c>
      <c r="B31" s="29" t="s">
        <v>38</v>
      </c>
      <c r="C31" s="54">
        <v>131933.2</v>
      </c>
      <c r="D31" s="64">
        <v>869.341</v>
      </c>
      <c r="E31" s="58">
        <f t="shared" si="1"/>
        <v>131063.85900000001</v>
      </c>
      <c r="F31" s="42" t="e">
        <f>#REF!+#REF!</f>
        <v>#REF!</v>
      </c>
      <c r="G31" s="42">
        <v>0</v>
      </c>
      <c r="H31" s="42">
        <v>60301.7</v>
      </c>
      <c r="I31" s="49">
        <f t="shared" si="2"/>
        <v>60301.7</v>
      </c>
      <c r="J31" s="29">
        <v>0</v>
      </c>
      <c r="K31" s="29">
        <v>34179.1</v>
      </c>
      <c r="L31" s="49">
        <f t="shared" si="3"/>
        <v>34179.1</v>
      </c>
      <c r="M31" s="33">
        <f t="shared" si="0"/>
        <v>94480.79999999999</v>
      </c>
      <c r="N31" s="48">
        <f t="shared" si="4"/>
        <v>0.7208760730904465</v>
      </c>
    </row>
    <row r="32" spans="1:14" ht="12.75">
      <c r="A32" s="32">
        <v>25</v>
      </c>
      <c r="B32" s="73" t="s">
        <v>71</v>
      </c>
      <c r="C32" s="74">
        <v>13045.3</v>
      </c>
      <c r="D32" s="70">
        <v>7162.358</v>
      </c>
      <c r="E32" s="69">
        <f>C32-D32+4294.74</f>
        <v>10177.681999999999</v>
      </c>
      <c r="F32" s="70" t="e">
        <f>#REF!+#REF!</f>
        <v>#REF!</v>
      </c>
      <c r="G32" s="70">
        <v>0</v>
      </c>
      <c r="H32" s="70">
        <v>3708.27</v>
      </c>
      <c r="I32" s="71">
        <f t="shared" si="2"/>
        <v>3708.27</v>
      </c>
      <c r="J32" s="66">
        <v>0</v>
      </c>
      <c r="K32" s="66">
        <v>2855.73</v>
      </c>
      <c r="L32" s="71">
        <f t="shared" si="3"/>
        <v>2855.73</v>
      </c>
      <c r="M32" s="72">
        <f t="shared" si="0"/>
        <v>6564</v>
      </c>
      <c r="N32" s="50">
        <f t="shared" si="4"/>
        <v>0.6449405670171263</v>
      </c>
    </row>
    <row r="33" spans="1:14" ht="12.75">
      <c r="A33" s="34">
        <v>26</v>
      </c>
      <c r="B33" s="36" t="s">
        <v>40</v>
      </c>
      <c r="C33" s="56">
        <v>26821.800000000003</v>
      </c>
      <c r="D33" s="65">
        <v>1051.81</v>
      </c>
      <c r="E33" s="58">
        <f t="shared" si="1"/>
        <v>25769.99</v>
      </c>
      <c r="F33" s="42" t="e">
        <f>#REF!+#REF!</f>
        <v>#REF!</v>
      </c>
      <c r="G33" s="42">
        <v>0</v>
      </c>
      <c r="H33" s="42">
        <v>15786.24</v>
      </c>
      <c r="I33" s="49">
        <f t="shared" si="2"/>
        <v>15786.24</v>
      </c>
      <c r="J33" s="29">
        <v>0</v>
      </c>
      <c r="K33" s="29">
        <v>5190.58</v>
      </c>
      <c r="L33" s="49">
        <f t="shared" si="3"/>
        <v>5190.58</v>
      </c>
      <c r="M33" s="33">
        <f t="shared" si="0"/>
        <v>20976.82</v>
      </c>
      <c r="N33" s="48">
        <f t="shared" si="4"/>
        <v>0.8140018680643647</v>
      </c>
    </row>
    <row r="34" spans="1:14" ht="12.75">
      <c r="A34" s="32">
        <v>27</v>
      </c>
      <c r="B34" s="29" t="s">
        <v>41</v>
      </c>
      <c r="C34" s="54">
        <v>417992.34</v>
      </c>
      <c r="D34" s="64">
        <v>59370</v>
      </c>
      <c r="E34" s="58">
        <f t="shared" si="1"/>
        <v>358622.34</v>
      </c>
      <c r="F34" s="42" t="e">
        <f>#REF!+#REF!</f>
        <v>#REF!</v>
      </c>
      <c r="G34" s="42">
        <v>83513.19</v>
      </c>
      <c r="H34" s="42">
        <v>154207.75</v>
      </c>
      <c r="I34" s="49">
        <f>G34+H34</f>
        <v>237720.94</v>
      </c>
      <c r="J34" s="49">
        <v>21182.9</v>
      </c>
      <c r="K34" s="29">
        <v>38133.41</v>
      </c>
      <c r="L34" s="49">
        <f t="shared" si="3"/>
        <v>59316.310000000005</v>
      </c>
      <c r="M34" s="33">
        <f t="shared" si="0"/>
        <v>297037.25</v>
      </c>
      <c r="N34" s="48">
        <f>M34/E34</f>
        <v>0.8282731354661285</v>
      </c>
    </row>
    <row r="35" spans="1:14" ht="12.75">
      <c r="A35" s="34">
        <v>28</v>
      </c>
      <c r="B35" s="36" t="s">
        <v>42</v>
      </c>
      <c r="C35" s="56">
        <v>268213.82</v>
      </c>
      <c r="D35" s="65">
        <v>18851.08857</v>
      </c>
      <c r="E35" s="58">
        <f t="shared" si="1"/>
        <v>249362.73143</v>
      </c>
      <c r="F35" s="42" t="e">
        <f>#REF!+#REF!</f>
        <v>#REF!</v>
      </c>
      <c r="G35" s="42">
        <v>0</v>
      </c>
      <c r="H35" s="42">
        <v>115843.3</v>
      </c>
      <c r="I35" s="49">
        <f t="shared" si="2"/>
        <v>115843.3</v>
      </c>
      <c r="J35" s="29">
        <v>0</v>
      </c>
      <c r="K35" s="29">
        <v>34433.43</v>
      </c>
      <c r="L35" s="49">
        <f t="shared" si="3"/>
        <v>34433.43</v>
      </c>
      <c r="M35" s="33">
        <f t="shared" si="0"/>
        <v>150276.73</v>
      </c>
      <c r="N35" s="48">
        <f t="shared" si="4"/>
        <v>0.6026431020314077</v>
      </c>
    </row>
    <row r="36" spans="1:14" ht="12.75">
      <c r="A36" s="32">
        <v>29</v>
      </c>
      <c r="B36" s="35" t="s">
        <v>43</v>
      </c>
      <c r="C36" s="55">
        <v>977.8499999999999</v>
      </c>
      <c r="D36" s="42">
        <v>64.615</v>
      </c>
      <c r="E36" s="58">
        <f t="shared" si="1"/>
        <v>913.2349999999999</v>
      </c>
      <c r="F36" s="42" t="e">
        <f>#REF!+#REF!</f>
        <v>#REF!</v>
      </c>
      <c r="G36" s="42">
        <v>0</v>
      </c>
      <c r="H36" s="42">
        <v>912</v>
      </c>
      <c r="I36" s="49">
        <f t="shared" si="2"/>
        <v>912</v>
      </c>
      <c r="J36" s="29">
        <v>0</v>
      </c>
      <c r="K36" s="29">
        <v>0</v>
      </c>
      <c r="L36" s="49">
        <f t="shared" si="3"/>
        <v>0</v>
      </c>
      <c r="M36" s="33">
        <f t="shared" si="0"/>
        <v>912</v>
      </c>
      <c r="N36" s="48">
        <f t="shared" si="4"/>
        <v>0.9986476646208261</v>
      </c>
    </row>
    <row r="37" spans="1:14" ht="12.75">
      <c r="A37" s="34">
        <v>30</v>
      </c>
      <c r="B37" s="35" t="s">
        <v>44</v>
      </c>
      <c r="C37" s="55">
        <v>2124.42</v>
      </c>
      <c r="D37" s="42">
        <v>125.3</v>
      </c>
      <c r="E37" s="58">
        <f t="shared" si="1"/>
        <v>1999.1200000000001</v>
      </c>
      <c r="F37" s="42" t="e">
        <f>#REF!+#REF!</f>
        <v>#REF!</v>
      </c>
      <c r="G37" s="42">
        <v>408</v>
      </c>
      <c r="H37" s="42">
        <v>549</v>
      </c>
      <c r="I37" s="49">
        <f t="shared" si="2"/>
        <v>957</v>
      </c>
      <c r="J37" s="29">
        <v>0</v>
      </c>
      <c r="K37" s="29">
        <v>0</v>
      </c>
      <c r="L37" s="49">
        <f t="shared" si="3"/>
        <v>0</v>
      </c>
      <c r="M37" s="33">
        <f t="shared" si="0"/>
        <v>957</v>
      </c>
      <c r="N37" s="48">
        <f t="shared" si="4"/>
        <v>0.47871063267837843</v>
      </c>
    </row>
    <row r="38" spans="1:14" ht="12.75">
      <c r="A38" s="32">
        <v>31</v>
      </c>
      <c r="B38" s="73" t="s">
        <v>72</v>
      </c>
      <c r="C38" s="74">
        <v>923.4</v>
      </c>
      <c r="D38" s="70">
        <v>73.923</v>
      </c>
      <c r="E38" s="69">
        <f>C38-D38+33.82</f>
        <v>883.297</v>
      </c>
      <c r="F38" s="70" t="e">
        <f>#REF!+#REF!</f>
        <v>#REF!</v>
      </c>
      <c r="G38" s="70">
        <v>0</v>
      </c>
      <c r="H38" s="70">
        <v>0</v>
      </c>
      <c r="I38" s="71">
        <f t="shared" si="2"/>
        <v>0</v>
      </c>
      <c r="J38" s="66">
        <v>0</v>
      </c>
      <c r="K38" s="66">
        <v>0</v>
      </c>
      <c r="L38" s="71">
        <f t="shared" si="3"/>
        <v>0</v>
      </c>
      <c r="M38" s="72">
        <f t="shared" si="0"/>
        <v>0</v>
      </c>
      <c r="N38" s="50">
        <f t="shared" si="4"/>
        <v>0</v>
      </c>
    </row>
    <row r="39" spans="1:14" ht="12.75">
      <c r="A39" s="34">
        <v>32</v>
      </c>
      <c r="B39" s="35" t="s">
        <v>46</v>
      </c>
      <c r="C39" s="55">
        <v>439.88</v>
      </c>
      <c r="D39" s="42">
        <v>97.22</v>
      </c>
      <c r="E39" s="58">
        <f t="shared" si="1"/>
        <v>342.65999999999997</v>
      </c>
      <c r="F39" s="42" t="e">
        <f>#REF!+#REF!</f>
        <v>#REF!</v>
      </c>
      <c r="G39" s="42">
        <v>0</v>
      </c>
      <c r="H39" s="42">
        <v>81</v>
      </c>
      <c r="I39" s="49">
        <f t="shared" si="2"/>
        <v>81</v>
      </c>
      <c r="J39" s="29">
        <v>0</v>
      </c>
      <c r="K39" s="29">
        <v>0</v>
      </c>
      <c r="L39" s="49">
        <f t="shared" si="3"/>
        <v>0</v>
      </c>
      <c r="M39" s="33">
        <f t="shared" si="0"/>
        <v>81</v>
      </c>
      <c r="N39" s="48">
        <f t="shared" si="4"/>
        <v>0.23638592190509544</v>
      </c>
    </row>
    <row r="40" spans="1:14" ht="12.75">
      <c r="A40" s="32">
        <v>33</v>
      </c>
      <c r="B40" s="35" t="s">
        <v>47</v>
      </c>
      <c r="C40" s="55">
        <v>35798.19</v>
      </c>
      <c r="D40" s="42">
        <v>0</v>
      </c>
      <c r="E40" s="58">
        <f t="shared" si="1"/>
        <v>35798.19</v>
      </c>
      <c r="F40" s="42" t="e">
        <f>#REF!+#REF!</f>
        <v>#REF!</v>
      </c>
      <c r="G40" s="42">
        <v>5867.35</v>
      </c>
      <c r="H40" s="42">
        <v>7892.98</v>
      </c>
      <c r="I40" s="49">
        <f t="shared" si="2"/>
        <v>13760.33</v>
      </c>
      <c r="J40" s="29">
        <v>955.82</v>
      </c>
      <c r="K40" s="29">
        <v>10.43</v>
      </c>
      <c r="L40" s="49">
        <f t="shared" si="3"/>
        <v>966.25</v>
      </c>
      <c r="M40" s="33">
        <f t="shared" si="0"/>
        <v>14726.58</v>
      </c>
      <c r="N40" s="48">
        <f t="shared" si="4"/>
        <v>0.4113777819493108</v>
      </c>
    </row>
    <row r="41" spans="1:14" ht="12.75">
      <c r="A41" s="34">
        <v>34</v>
      </c>
      <c r="B41" s="73" t="s">
        <v>73</v>
      </c>
      <c r="C41" s="74">
        <v>240.60000000000002</v>
      </c>
      <c r="D41" s="70">
        <v>183.58</v>
      </c>
      <c r="E41" s="69">
        <f>C41-D41+106.48</f>
        <v>163.5</v>
      </c>
      <c r="F41" s="70" t="e">
        <f>#REF!+#REF!</f>
        <v>#REF!</v>
      </c>
      <c r="G41" s="70">
        <v>0</v>
      </c>
      <c r="H41" s="70">
        <v>33</v>
      </c>
      <c r="I41" s="71">
        <f t="shared" si="2"/>
        <v>33</v>
      </c>
      <c r="J41" s="66">
        <v>0</v>
      </c>
      <c r="K41" s="66">
        <v>0</v>
      </c>
      <c r="L41" s="71">
        <f t="shared" si="3"/>
        <v>0</v>
      </c>
      <c r="M41" s="72">
        <f t="shared" si="0"/>
        <v>33</v>
      </c>
      <c r="N41" s="50">
        <f t="shared" si="4"/>
        <v>0.2018348623853211</v>
      </c>
    </row>
    <row r="42" spans="1:14" ht="12.75">
      <c r="A42" s="32">
        <v>35</v>
      </c>
      <c r="B42" s="35" t="s">
        <v>49</v>
      </c>
      <c r="C42" s="55">
        <v>2305.44</v>
      </c>
      <c r="D42" s="42">
        <v>0</v>
      </c>
      <c r="E42" s="58">
        <f t="shared" si="1"/>
        <v>2305.44</v>
      </c>
      <c r="F42" s="42" t="e">
        <f>#REF!+#REF!</f>
        <v>#REF!</v>
      </c>
      <c r="G42" s="42">
        <v>0</v>
      </c>
      <c r="H42" s="42">
        <v>934</v>
      </c>
      <c r="I42" s="49">
        <f t="shared" si="2"/>
        <v>934</v>
      </c>
      <c r="J42" s="29">
        <v>0</v>
      </c>
      <c r="K42" s="29">
        <v>1072</v>
      </c>
      <c r="L42" s="49">
        <f t="shared" si="3"/>
        <v>1072</v>
      </c>
      <c r="M42" s="33">
        <f t="shared" si="0"/>
        <v>2006</v>
      </c>
      <c r="N42" s="48">
        <f t="shared" si="4"/>
        <v>0.8701158997848567</v>
      </c>
    </row>
    <row r="43" spans="1:14" ht="12.75">
      <c r="A43" s="34"/>
      <c r="B43" s="37" t="s">
        <v>50</v>
      </c>
      <c r="C43" s="46">
        <f>SUM(C8:C42)</f>
        <v>2887307.2799999993</v>
      </c>
      <c r="D43" s="46">
        <f>SUM(D8:D42)</f>
        <v>304148.72357</v>
      </c>
      <c r="E43" s="46">
        <f>SUM(E8:E42)</f>
        <v>2625717.8964299997</v>
      </c>
      <c r="F43" s="47" t="e">
        <f aca="true" t="shared" si="5" ref="F43:M43">SUM(F8:F42)</f>
        <v>#REF!</v>
      </c>
      <c r="G43" s="47">
        <f t="shared" si="5"/>
        <v>319468.6</v>
      </c>
      <c r="H43" s="47">
        <f t="shared" si="5"/>
        <v>1133213.4599999997</v>
      </c>
      <c r="I43" s="47">
        <f t="shared" si="5"/>
        <v>1452682.0599999998</v>
      </c>
      <c r="J43" s="47">
        <f t="shared" si="5"/>
        <v>117463.42000000001</v>
      </c>
      <c r="K43" s="47">
        <f t="shared" si="5"/>
        <v>448840.5800000001</v>
      </c>
      <c r="L43" s="47">
        <f t="shared" si="5"/>
        <v>566304.0000000001</v>
      </c>
      <c r="M43" s="47">
        <f t="shared" si="5"/>
        <v>2018986.06</v>
      </c>
      <c r="N43" s="48">
        <f t="shared" si="4"/>
        <v>0.7689272570922682</v>
      </c>
    </row>
    <row r="44" spans="2:4" ht="12.75">
      <c r="B44" s="30"/>
      <c r="C44" s="30"/>
      <c r="D44" s="30"/>
    </row>
    <row r="45" spans="1:5" ht="15" customHeight="1">
      <c r="A45" s="75" t="s">
        <v>80</v>
      </c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26.25" customHeight="1">
      <c r="A47" s="76" t="s">
        <v>74</v>
      </c>
      <c r="B47" s="131" t="s">
        <v>5</v>
      </c>
      <c r="C47" s="132"/>
      <c r="D47" s="133"/>
      <c r="E47" s="76" t="s">
        <v>75</v>
      </c>
    </row>
    <row r="48" spans="1:14" ht="12.75">
      <c r="A48" s="77">
        <v>1</v>
      </c>
      <c r="B48" s="127" t="s">
        <v>22</v>
      </c>
      <c r="C48" s="128"/>
      <c r="D48" s="129"/>
      <c r="E48" s="79">
        <f>843</f>
        <v>843</v>
      </c>
      <c r="N48" s="51"/>
    </row>
    <row r="49" spans="1:5" ht="12.75">
      <c r="A49" s="77">
        <v>2</v>
      </c>
      <c r="B49" s="127" t="s">
        <v>31</v>
      </c>
      <c r="C49" s="128"/>
      <c r="D49" s="129"/>
      <c r="E49" s="79">
        <f>(1784.23+882.34)</f>
        <v>2666.57</v>
      </c>
    </row>
    <row r="50" spans="1:5" ht="12.75">
      <c r="A50" s="77">
        <v>3</v>
      </c>
      <c r="B50" s="127" t="s">
        <v>36</v>
      </c>
      <c r="C50" s="128"/>
      <c r="D50" s="129"/>
      <c r="E50" s="79">
        <f>(40966.38-7200)</f>
        <v>33766.38</v>
      </c>
    </row>
    <row r="51" spans="1:5" ht="12.75">
      <c r="A51" s="77">
        <v>4</v>
      </c>
      <c r="B51" s="127" t="s">
        <v>39</v>
      </c>
      <c r="C51" s="128"/>
      <c r="D51" s="129"/>
      <c r="E51" s="79">
        <f>4294.74</f>
        <v>4294.74</v>
      </c>
    </row>
    <row r="52" spans="1:5" ht="12.75">
      <c r="A52" s="77">
        <v>5</v>
      </c>
      <c r="B52" s="127" t="s">
        <v>76</v>
      </c>
      <c r="C52" s="128"/>
      <c r="D52" s="129"/>
      <c r="E52" s="79">
        <f>106.48</f>
        <v>106.48</v>
      </c>
    </row>
    <row r="53" spans="1:5" ht="12.75">
      <c r="A53" s="77">
        <v>6</v>
      </c>
      <c r="B53" s="127" t="s">
        <v>45</v>
      </c>
      <c r="C53" s="128"/>
      <c r="D53" s="129"/>
      <c r="E53" s="79">
        <f>33.82</f>
        <v>33.82</v>
      </c>
    </row>
    <row r="54" spans="1:5" ht="12.75">
      <c r="A54" s="77">
        <v>7</v>
      </c>
      <c r="B54" s="127" t="s">
        <v>33</v>
      </c>
      <c r="C54" s="128"/>
      <c r="D54" s="129"/>
      <c r="E54" s="79">
        <f>219.43</f>
        <v>219.43</v>
      </c>
    </row>
    <row r="55" spans="1:5" ht="12.75">
      <c r="A55" s="77">
        <v>8</v>
      </c>
      <c r="B55" s="127" t="s">
        <v>34</v>
      </c>
      <c r="C55" s="128"/>
      <c r="D55" s="129"/>
      <c r="E55" s="79">
        <f>628.92</f>
        <v>628.92</v>
      </c>
    </row>
    <row r="56" spans="1:5" ht="12.75">
      <c r="A56" s="78"/>
      <c r="B56" s="121" t="s">
        <v>77</v>
      </c>
      <c r="C56" s="122"/>
      <c r="D56" s="123"/>
      <c r="E56" s="79">
        <f>SUM(E48:E55)</f>
        <v>42559.34</v>
      </c>
    </row>
    <row r="57" spans="1:5" ht="12.75">
      <c r="A57" s="78"/>
      <c r="B57" s="124" t="s">
        <v>78</v>
      </c>
      <c r="C57" s="125"/>
      <c r="D57" s="126"/>
      <c r="E57" s="80">
        <f>E56/100000</f>
        <v>0.42559339999999996</v>
      </c>
    </row>
  </sheetData>
  <sheetProtection/>
  <mergeCells count="14">
    <mergeCell ref="A1:N1"/>
    <mergeCell ref="A3:N3"/>
    <mergeCell ref="I6:M6"/>
    <mergeCell ref="B47:D47"/>
    <mergeCell ref="B48:D48"/>
    <mergeCell ref="B49:D49"/>
    <mergeCell ref="B56:D56"/>
    <mergeCell ref="B57:D57"/>
    <mergeCell ref="B50:D50"/>
    <mergeCell ref="B51:D51"/>
    <mergeCell ref="B53:D53"/>
    <mergeCell ref="B52:D52"/>
    <mergeCell ref="B54:D54"/>
    <mergeCell ref="B55:D55"/>
  </mergeCells>
  <printOptions horizontalCentered="1"/>
  <pageMargins left="0.25" right="0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49" sqref="P49"/>
    </sheetView>
  </sheetViews>
  <sheetFormatPr defaultColWidth="9.140625" defaultRowHeight="12.75"/>
  <cols>
    <col min="1" max="1" width="7.140625" style="25" customWidth="1"/>
    <col min="2" max="3" width="16.140625" style="25" customWidth="1"/>
    <col min="4" max="4" width="17.28125" style="25" customWidth="1"/>
    <col min="5" max="5" width="20.7109375" style="25" customWidth="1"/>
    <col min="6" max="8" width="13.8515625" style="25" hidden="1" customWidth="1"/>
    <col min="9" max="11" width="13.140625" style="25" hidden="1" customWidth="1"/>
    <col min="12" max="12" width="2.140625" style="25" hidden="1" customWidth="1"/>
    <col min="13" max="13" width="20.57421875" style="25" customWidth="1"/>
    <col min="14" max="14" width="12.00390625" style="25" customWidth="1"/>
    <col min="15" max="16384" width="9.140625" style="25" customWidth="1"/>
  </cols>
  <sheetData>
    <row r="1" spans="1:12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6:8" ht="11.25" customHeight="1">
      <c r="F2" s="26" t="s">
        <v>1</v>
      </c>
      <c r="G2" s="26"/>
      <c r="H2" s="26"/>
    </row>
    <row r="3" spans="1:12" ht="12.75">
      <c r="A3" s="117" t="s">
        <v>60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9" customHeight="1"/>
    <row r="5" ht="14.25" customHeight="1"/>
    <row r="6" spans="1:13" ht="76.5" customHeight="1">
      <c r="A6" s="63" t="s">
        <v>4</v>
      </c>
      <c r="B6" s="63" t="s">
        <v>5</v>
      </c>
      <c r="C6" s="63" t="s">
        <v>62</v>
      </c>
      <c r="D6" s="60" t="s">
        <v>61</v>
      </c>
      <c r="E6" s="61" t="s">
        <v>81</v>
      </c>
      <c r="F6" s="60" t="s">
        <v>9</v>
      </c>
      <c r="G6" s="60"/>
      <c r="H6" s="60"/>
      <c r="I6" s="130" t="s">
        <v>55</v>
      </c>
      <c r="J6" s="130"/>
      <c r="K6" s="130"/>
      <c r="L6" s="130"/>
      <c r="M6" s="61" t="s">
        <v>82</v>
      </c>
    </row>
    <row r="7" spans="1:13" ht="12.75">
      <c r="A7" s="32">
        <v>1</v>
      </c>
      <c r="B7" s="32">
        <v>2</v>
      </c>
      <c r="C7" s="32">
        <v>3</v>
      </c>
      <c r="D7" s="32">
        <v>4</v>
      </c>
      <c r="E7" s="52" t="s">
        <v>65</v>
      </c>
      <c r="F7" s="52">
        <v>9</v>
      </c>
      <c r="G7" s="32">
        <v>10</v>
      </c>
      <c r="H7" s="32">
        <v>11</v>
      </c>
      <c r="I7" s="32">
        <v>9</v>
      </c>
      <c r="J7" s="32">
        <v>13</v>
      </c>
      <c r="K7" s="32">
        <v>14</v>
      </c>
      <c r="L7" s="82">
        <v>10</v>
      </c>
      <c r="M7" s="32" t="s">
        <v>83</v>
      </c>
    </row>
    <row r="8" spans="1:14" ht="12.75">
      <c r="A8" s="32">
        <v>1</v>
      </c>
      <c r="B8" s="29" t="s">
        <v>15</v>
      </c>
      <c r="C8" s="54">
        <v>170665.46</v>
      </c>
      <c r="D8" s="64">
        <v>60578.311</v>
      </c>
      <c r="E8" s="58">
        <f>C8-D8</f>
        <v>110087.14899999999</v>
      </c>
      <c r="F8" s="42" t="e">
        <f>#REF!+#REF!</f>
        <v>#REF!</v>
      </c>
      <c r="G8" s="42">
        <v>0</v>
      </c>
      <c r="H8" s="42">
        <v>60285.4</v>
      </c>
      <c r="I8" s="49">
        <f>G8+H8</f>
        <v>60285.4</v>
      </c>
      <c r="J8" s="29">
        <v>0</v>
      </c>
      <c r="K8" s="29">
        <v>13640.6</v>
      </c>
      <c r="L8" s="83">
        <f>J8+K8</f>
        <v>13640.6</v>
      </c>
      <c r="M8" s="49">
        <f>D8+E8</f>
        <v>170665.46</v>
      </c>
      <c r="N8" s="31">
        <f>C8-M8</f>
        <v>0</v>
      </c>
    </row>
    <row r="9" spans="1:14" ht="12.75">
      <c r="A9" s="34">
        <v>2</v>
      </c>
      <c r="B9" s="35" t="s">
        <v>16</v>
      </c>
      <c r="C9" s="55">
        <v>4233.48</v>
      </c>
      <c r="D9" s="42">
        <v>0</v>
      </c>
      <c r="E9" s="58">
        <f aca="true" t="shared" si="0" ref="E9:E42">C9-D9</f>
        <v>4233.48</v>
      </c>
      <c r="F9" s="42" t="e">
        <f>#REF!+#REF!</f>
        <v>#REF!</v>
      </c>
      <c r="G9" s="42">
        <v>0</v>
      </c>
      <c r="H9" s="42">
        <v>1137.28</v>
      </c>
      <c r="I9" s="49">
        <f aca="true" t="shared" si="1" ref="I9:I42">G9+H9</f>
        <v>1137.28</v>
      </c>
      <c r="J9" s="29">
        <v>0</v>
      </c>
      <c r="K9" s="49">
        <v>200.9</v>
      </c>
      <c r="L9" s="83">
        <f aca="true" t="shared" si="2" ref="L9:L42">J9+K9</f>
        <v>200.9</v>
      </c>
      <c r="M9" s="49">
        <f aca="true" t="shared" si="3" ref="M9:M42">D9+E9</f>
        <v>4233.48</v>
      </c>
      <c r="N9" s="31">
        <f aca="true" t="shared" si="4" ref="N9:N43">C9-M9</f>
        <v>0</v>
      </c>
    </row>
    <row r="10" spans="1:15" ht="12.75">
      <c r="A10" s="32">
        <v>3</v>
      </c>
      <c r="B10" s="35" t="s">
        <v>17</v>
      </c>
      <c r="C10" s="55">
        <v>106053.43</v>
      </c>
      <c r="D10" s="42">
        <v>1460.32</v>
      </c>
      <c r="E10" s="58">
        <f t="shared" si="0"/>
        <v>104593.10999999999</v>
      </c>
      <c r="F10" s="42" t="e">
        <f>#REF!+#REF!</f>
        <v>#REF!</v>
      </c>
      <c r="G10" s="42">
        <v>0</v>
      </c>
      <c r="H10" s="42">
        <v>37453.67</v>
      </c>
      <c r="I10" s="49">
        <f t="shared" si="1"/>
        <v>37453.67</v>
      </c>
      <c r="J10" s="29">
        <v>0</v>
      </c>
      <c r="K10" s="29">
        <v>10102.32</v>
      </c>
      <c r="L10" s="83">
        <f t="shared" si="2"/>
        <v>10102.32</v>
      </c>
      <c r="M10" s="49">
        <f t="shared" si="3"/>
        <v>106053.43</v>
      </c>
      <c r="N10" s="31">
        <f t="shared" si="4"/>
        <v>0</v>
      </c>
      <c r="O10" s="25">
        <v>7940.68</v>
      </c>
    </row>
    <row r="11" spans="1:15" ht="12.75">
      <c r="A11" s="34">
        <v>4</v>
      </c>
      <c r="B11" s="29" t="s">
        <v>18</v>
      </c>
      <c r="C11" s="54">
        <v>236037.9</v>
      </c>
      <c r="D11" s="64">
        <v>13497.87</v>
      </c>
      <c r="E11" s="58">
        <f t="shared" si="0"/>
        <v>222540.03</v>
      </c>
      <c r="F11" s="42" t="e">
        <f>#REF!+#REF!</f>
        <v>#REF!</v>
      </c>
      <c r="G11" s="42">
        <v>528.42</v>
      </c>
      <c r="H11" s="42">
        <v>120039.54</v>
      </c>
      <c r="I11" s="49">
        <f t="shared" si="1"/>
        <v>120567.95999999999</v>
      </c>
      <c r="J11" s="29">
        <v>0</v>
      </c>
      <c r="K11" s="29">
        <v>21596.38</v>
      </c>
      <c r="L11" s="83">
        <f t="shared" si="2"/>
        <v>21596.38</v>
      </c>
      <c r="M11" s="49">
        <f t="shared" si="3"/>
        <v>236037.9</v>
      </c>
      <c r="N11" s="31">
        <f t="shared" si="4"/>
        <v>0</v>
      </c>
      <c r="O11" s="25">
        <v>5121.74</v>
      </c>
    </row>
    <row r="12" spans="1:16" ht="12.75">
      <c r="A12" s="32">
        <v>5</v>
      </c>
      <c r="B12" s="36" t="s">
        <v>19</v>
      </c>
      <c r="C12" s="56">
        <v>79354.28</v>
      </c>
      <c r="D12" s="65">
        <v>9169.39</v>
      </c>
      <c r="E12" s="58">
        <f t="shared" si="0"/>
        <v>70184.89</v>
      </c>
      <c r="F12" s="42" t="e">
        <f>#REF!+#REF!</f>
        <v>#REF!</v>
      </c>
      <c r="G12" s="42">
        <v>0</v>
      </c>
      <c r="H12" s="42">
        <v>23674.47</v>
      </c>
      <c r="I12" s="49">
        <f t="shared" si="1"/>
        <v>23674.47</v>
      </c>
      <c r="J12" s="29">
        <v>0</v>
      </c>
      <c r="K12" s="29">
        <v>14061.21</v>
      </c>
      <c r="L12" s="83">
        <f t="shared" si="2"/>
        <v>14061.21</v>
      </c>
      <c r="M12" s="49">
        <f t="shared" si="3"/>
        <v>79354.28</v>
      </c>
      <c r="N12" s="31">
        <f t="shared" si="4"/>
        <v>0</v>
      </c>
      <c r="O12" s="25">
        <f>SUM(O10:O11)</f>
        <v>13062.42</v>
      </c>
      <c r="P12" s="25">
        <f>O12*2</f>
        <v>26124.84</v>
      </c>
    </row>
    <row r="13" spans="1:16" ht="12.75">
      <c r="A13" s="34">
        <v>6</v>
      </c>
      <c r="B13" s="29" t="s">
        <v>20</v>
      </c>
      <c r="C13" s="54">
        <v>3474.0299999999997</v>
      </c>
      <c r="D13" s="64">
        <v>322.95</v>
      </c>
      <c r="E13" s="58">
        <f t="shared" si="0"/>
        <v>3151.08</v>
      </c>
      <c r="F13" s="42" t="e">
        <f>#REF!+#REF!</f>
        <v>#REF!</v>
      </c>
      <c r="G13" s="42">
        <v>0</v>
      </c>
      <c r="H13" s="42">
        <v>1278</v>
      </c>
      <c r="I13" s="49">
        <f t="shared" si="1"/>
        <v>1278</v>
      </c>
      <c r="J13" s="29">
        <v>0</v>
      </c>
      <c r="K13" s="29">
        <v>0</v>
      </c>
      <c r="L13" s="83">
        <f t="shared" si="2"/>
        <v>0</v>
      </c>
      <c r="M13" s="49">
        <f t="shared" si="3"/>
        <v>3474.0299999999997</v>
      </c>
      <c r="N13" s="31">
        <f t="shared" si="4"/>
        <v>0</v>
      </c>
      <c r="P13" s="25">
        <v>6661.19</v>
      </c>
    </row>
    <row r="14" spans="1:16" ht="12.75">
      <c r="A14" s="32">
        <v>7</v>
      </c>
      <c r="B14" s="29" t="s">
        <v>21</v>
      </c>
      <c r="C14" s="54">
        <v>97568.91</v>
      </c>
      <c r="D14" s="64">
        <v>3323.21</v>
      </c>
      <c r="E14" s="58">
        <f t="shared" si="0"/>
        <v>94245.7</v>
      </c>
      <c r="F14" s="42" t="e">
        <f>#REF!+#REF!</f>
        <v>#REF!</v>
      </c>
      <c r="G14" s="42">
        <v>34247.4</v>
      </c>
      <c r="H14" s="42">
        <v>35947.2</v>
      </c>
      <c r="I14" s="49">
        <f t="shared" si="1"/>
        <v>70194.6</v>
      </c>
      <c r="J14" s="29">
        <v>9490.7</v>
      </c>
      <c r="K14" s="29">
        <v>8402.7</v>
      </c>
      <c r="L14" s="83">
        <f t="shared" si="2"/>
        <v>17893.4</v>
      </c>
      <c r="M14" s="49">
        <f t="shared" si="3"/>
        <v>97568.91</v>
      </c>
      <c r="N14" s="31">
        <f t="shared" si="4"/>
        <v>0</v>
      </c>
      <c r="P14" s="25">
        <f>SUM(P12:P13)</f>
        <v>32786.03</v>
      </c>
    </row>
    <row r="15" spans="1:14" ht="12.75">
      <c r="A15" s="34">
        <v>8</v>
      </c>
      <c r="B15" s="66" t="s">
        <v>66</v>
      </c>
      <c r="C15" s="67">
        <v>45074.54</v>
      </c>
      <c r="D15" s="68">
        <v>13131.720000000001</v>
      </c>
      <c r="E15" s="69">
        <f>C15-D15+843</f>
        <v>32785.82</v>
      </c>
      <c r="F15" s="70" t="e">
        <f>#REF!+#REF!</f>
        <v>#REF!</v>
      </c>
      <c r="G15" s="70">
        <v>6985.98</v>
      </c>
      <c r="H15" s="70">
        <v>6408.08</v>
      </c>
      <c r="I15" s="71">
        <f t="shared" si="1"/>
        <v>13394.06</v>
      </c>
      <c r="J15" s="66">
        <v>5072.86</v>
      </c>
      <c r="K15" s="66">
        <v>6456.49</v>
      </c>
      <c r="L15" s="84">
        <f t="shared" si="2"/>
        <v>11529.349999999999</v>
      </c>
      <c r="M15" s="49">
        <f t="shared" si="3"/>
        <v>45917.54</v>
      </c>
      <c r="N15" s="31">
        <f t="shared" si="4"/>
        <v>-843</v>
      </c>
    </row>
    <row r="16" spans="1:14" ht="12.75">
      <c r="A16" s="32">
        <v>9</v>
      </c>
      <c r="B16" s="29" t="s">
        <v>23</v>
      </c>
      <c r="C16" s="54">
        <v>23833.21</v>
      </c>
      <c r="D16" s="64">
        <v>469.75</v>
      </c>
      <c r="E16" s="58">
        <f t="shared" si="0"/>
        <v>23363.46</v>
      </c>
      <c r="F16" s="42" t="e">
        <f>#REF!+#REF!</f>
        <v>#REF!</v>
      </c>
      <c r="G16" s="42">
        <v>0</v>
      </c>
      <c r="H16" s="42">
        <v>10232.2</v>
      </c>
      <c r="I16" s="49">
        <f t="shared" si="1"/>
        <v>10232.2</v>
      </c>
      <c r="J16" s="29">
        <v>0</v>
      </c>
      <c r="K16" s="29">
        <v>9004.29</v>
      </c>
      <c r="L16" s="83">
        <f t="shared" si="2"/>
        <v>9004.29</v>
      </c>
      <c r="M16" s="49">
        <f t="shared" si="3"/>
        <v>23833.21</v>
      </c>
      <c r="N16" s="31">
        <f t="shared" si="4"/>
        <v>0</v>
      </c>
    </row>
    <row r="17" spans="1:14" ht="12.75">
      <c r="A17" s="34">
        <v>10</v>
      </c>
      <c r="B17" s="29" t="s">
        <v>24</v>
      </c>
      <c r="C17" s="54">
        <v>28810.02</v>
      </c>
      <c r="D17" s="64">
        <v>1269.4</v>
      </c>
      <c r="E17" s="58">
        <f t="shared" si="0"/>
        <v>27540.62</v>
      </c>
      <c r="F17" s="42" t="e">
        <f>#REF!+#REF!</f>
        <v>#REF!</v>
      </c>
      <c r="G17" s="42">
        <v>0</v>
      </c>
      <c r="H17" s="42">
        <v>18099.17</v>
      </c>
      <c r="I17" s="49">
        <f t="shared" si="1"/>
        <v>18099.17</v>
      </c>
      <c r="J17" s="29">
        <v>0</v>
      </c>
      <c r="K17" s="49">
        <v>2946.3</v>
      </c>
      <c r="L17" s="83">
        <f t="shared" si="2"/>
        <v>2946.3</v>
      </c>
      <c r="M17" s="49">
        <f t="shared" si="3"/>
        <v>28810.02</v>
      </c>
      <c r="N17" s="31">
        <f t="shared" si="4"/>
        <v>0</v>
      </c>
    </row>
    <row r="18" spans="1:14" ht="12.75">
      <c r="A18" s="32">
        <v>11</v>
      </c>
      <c r="B18" s="29" t="s">
        <v>25</v>
      </c>
      <c r="C18" s="54">
        <v>93101.11</v>
      </c>
      <c r="D18" s="64">
        <v>4708.88</v>
      </c>
      <c r="E18" s="58">
        <f t="shared" si="0"/>
        <v>88392.23</v>
      </c>
      <c r="F18" s="42" t="e">
        <f>#REF!+#REF!</f>
        <v>#REF!</v>
      </c>
      <c r="G18" s="42">
        <v>0</v>
      </c>
      <c r="H18" s="42">
        <v>53412.04</v>
      </c>
      <c r="I18" s="49">
        <f t="shared" si="1"/>
        <v>53412.04</v>
      </c>
      <c r="J18" s="29">
        <v>0</v>
      </c>
      <c r="K18" s="29">
        <v>15557.73</v>
      </c>
      <c r="L18" s="83">
        <f t="shared" si="2"/>
        <v>15557.73</v>
      </c>
      <c r="M18" s="49">
        <f t="shared" si="3"/>
        <v>93101.11</v>
      </c>
      <c r="N18" s="31">
        <f t="shared" si="4"/>
        <v>0</v>
      </c>
    </row>
    <row r="19" spans="1:14" ht="12.75">
      <c r="A19" s="34">
        <v>12</v>
      </c>
      <c r="B19" s="29" t="s">
        <v>26</v>
      </c>
      <c r="C19" s="54">
        <v>143270.36</v>
      </c>
      <c r="D19" s="64">
        <v>167.22</v>
      </c>
      <c r="E19" s="58">
        <f t="shared" si="0"/>
        <v>143103.13999999998</v>
      </c>
      <c r="F19" s="42" t="e">
        <f>#REF!+#REF!</f>
        <v>#REF!</v>
      </c>
      <c r="G19" s="42">
        <v>0</v>
      </c>
      <c r="H19" s="42">
        <v>70748</v>
      </c>
      <c r="I19" s="49">
        <f t="shared" si="1"/>
        <v>70748</v>
      </c>
      <c r="J19" s="29">
        <v>0</v>
      </c>
      <c r="K19" s="29">
        <v>54810.5</v>
      </c>
      <c r="L19" s="83">
        <f t="shared" si="2"/>
        <v>54810.5</v>
      </c>
      <c r="M19" s="49">
        <f t="shared" si="3"/>
        <v>143270.36</v>
      </c>
      <c r="N19" s="31">
        <f t="shared" si="4"/>
        <v>0</v>
      </c>
    </row>
    <row r="20" spans="1:14" ht="12.75">
      <c r="A20" s="32">
        <v>13</v>
      </c>
      <c r="B20" s="29" t="s">
        <v>27</v>
      </c>
      <c r="C20" s="54">
        <v>78020.67</v>
      </c>
      <c r="D20" s="64">
        <v>8311.459</v>
      </c>
      <c r="E20" s="58">
        <f t="shared" si="0"/>
        <v>69709.211</v>
      </c>
      <c r="F20" s="42" t="e">
        <f>#REF!+#REF!</f>
        <v>#REF!</v>
      </c>
      <c r="G20" s="42">
        <v>0</v>
      </c>
      <c r="H20" s="42">
        <v>31308.46</v>
      </c>
      <c r="I20" s="49">
        <f t="shared" si="1"/>
        <v>31308.46</v>
      </c>
      <c r="J20" s="29">
        <v>0</v>
      </c>
      <c r="K20" s="29">
        <v>27304.53</v>
      </c>
      <c r="L20" s="83">
        <f t="shared" si="2"/>
        <v>27304.53</v>
      </c>
      <c r="M20" s="49">
        <f t="shared" si="3"/>
        <v>78020.67</v>
      </c>
      <c r="N20" s="31">
        <f t="shared" si="4"/>
        <v>0</v>
      </c>
    </row>
    <row r="21" spans="1:14" ht="12.75">
      <c r="A21" s="34">
        <v>14</v>
      </c>
      <c r="B21" s="29" t="s">
        <v>28</v>
      </c>
      <c r="C21" s="54">
        <v>242428.34999999998</v>
      </c>
      <c r="D21" s="64">
        <v>25006.019999999997</v>
      </c>
      <c r="E21" s="58">
        <f t="shared" si="0"/>
        <v>217422.33</v>
      </c>
      <c r="F21" s="42" t="e">
        <f>#REF!+#REF!</f>
        <v>#REF!</v>
      </c>
      <c r="G21" s="42">
        <v>116272.4</v>
      </c>
      <c r="H21" s="42">
        <v>48641.5</v>
      </c>
      <c r="I21" s="49">
        <f t="shared" si="1"/>
        <v>164913.9</v>
      </c>
      <c r="J21" s="29">
        <v>41830.9</v>
      </c>
      <c r="K21" s="29">
        <v>8158</v>
      </c>
      <c r="L21" s="83">
        <f t="shared" si="2"/>
        <v>49988.9</v>
      </c>
      <c r="M21" s="49">
        <f t="shared" si="3"/>
        <v>242428.34999999998</v>
      </c>
      <c r="N21" s="31">
        <f t="shared" si="4"/>
        <v>0</v>
      </c>
    </row>
    <row r="22" spans="1:14" ht="12.75">
      <c r="A22" s="32">
        <v>15</v>
      </c>
      <c r="B22" s="29" t="s">
        <v>29</v>
      </c>
      <c r="C22" s="54">
        <v>309755.57999999996</v>
      </c>
      <c r="D22" s="64">
        <v>15475.429</v>
      </c>
      <c r="E22" s="58">
        <f t="shared" si="0"/>
        <v>294280.15099999995</v>
      </c>
      <c r="F22" s="42" t="e">
        <f>#REF!+#REF!</f>
        <v>#REF!</v>
      </c>
      <c r="G22" s="42">
        <v>0</v>
      </c>
      <c r="H22" s="42">
        <v>143344.22</v>
      </c>
      <c r="I22" s="49">
        <f t="shared" si="1"/>
        <v>143344.22</v>
      </c>
      <c r="J22" s="29">
        <v>0</v>
      </c>
      <c r="K22" s="29">
        <v>78421.58</v>
      </c>
      <c r="L22" s="83">
        <f t="shared" si="2"/>
        <v>78421.58</v>
      </c>
      <c r="M22" s="49">
        <f t="shared" si="3"/>
        <v>309755.57999999996</v>
      </c>
      <c r="N22" s="31">
        <f t="shared" si="4"/>
        <v>0</v>
      </c>
    </row>
    <row r="23" spans="1:14" ht="12.75">
      <c r="A23" s="34">
        <v>16</v>
      </c>
      <c r="B23" s="35" t="s">
        <v>30</v>
      </c>
      <c r="C23" s="55">
        <v>7003.620000000001</v>
      </c>
      <c r="D23" s="42">
        <v>427.12</v>
      </c>
      <c r="E23" s="58">
        <f t="shared" si="0"/>
        <v>6576.500000000001</v>
      </c>
      <c r="F23" s="42" t="e">
        <f>#REF!+#REF!</f>
        <v>#REF!</v>
      </c>
      <c r="G23" s="42">
        <v>0</v>
      </c>
      <c r="H23" s="42">
        <v>2143.85</v>
      </c>
      <c r="I23" s="49">
        <f t="shared" si="1"/>
        <v>2143.85</v>
      </c>
      <c r="J23" s="29">
        <v>0</v>
      </c>
      <c r="K23" s="29">
        <v>330.78</v>
      </c>
      <c r="L23" s="83">
        <f t="shared" si="2"/>
        <v>330.78</v>
      </c>
      <c r="M23" s="49">
        <f t="shared" si="3"/>
        <v>7003.620000000001</v>
      </c>
      <c r="N23" s="31">
        <f t="shared" si="4"/>
        <v>0</v>
      </c>
    </row>
    <row r="24" spans="1:14" ht="12.75">
      <c r="A24" s="32">
        <v>17</v>
      </c>
      <c r="B24" s="73" t="s">
        <v>67</v>
      </c>
      <c r="C24" s="74">
        <v>9398.09</v>
      </c>
      <c r="D24" s="70">
        <v>1022.0999999999999</v>
      </c>
      <c r="E24" s="69">
        <f>C24-D24+2666.57</f>
        <v>11042.56</v>
      </c>
      <c r="F24" s="70" t="e">
        <f>#REF!+#REF!</f>
        <v>#REF!</v>
      </c>
      <c r="G24" s="70">
        <v>0</v>
      </c>
      <c r="H24" s="70">
        <v>6589.8</v>
      </c>
      <c r="I24" s="71">
        <f t="shared" si="1"/>
        <v>6589.8</v>
      </c>
      <c r="J24" s="66">
        <v>0</v>
      </c>
      <c r="K24" s="66">
        <v>4042.2</v>
      </c>
      <c r="L24" s="84">
        <f t="shared" si="2"/>
        <v>4042.2</v>
      </c>
      <c r="M24" s="49">
        <f t="shared" si="3"/>
        <v>12064.66</v>
      </c>
      <c r="N24" s="31">
        <f t="shared" si="4"/>
        <v>-2666.5699999999997</v>
      </c>
    </row>
    <row r="25" spans="1:14" ht="12.75">
      <c r="A25" s="34">
        <v>18</v>
      </c>
      <c r="B25" s="35" t="s">
        <v>32</v>
      </c>
      <c r="C25" s="55">
        <v>4497.0199999999995</v>
      </c>
      <c r="D25" s="42">
        <v>27.490000000000002</v>
      </c>
      <c r="E25" s="58">
        <f t="shared" si="0"/>
        <v>4469.53</v>
      </c>
      <c r="F25" s="42" t="e">
        <f>#REF!+#REF!</f>
        <v>#REF!</v>
      </c>
      <c r="G25" s="42">
        <v>0</v>
      </c>
      <c r="H25" s="42">
        <v>1549.32</v>
      </c>
      <c r="I25" s="49">
        <f>G25+H25</f>
        <v>1549.32</v>
      </c>
      <c r="J25" s="29">
        <v>0</v>
      </c>
      <c r="K25" s="29">
        <v>1502.03</v>
      </c>
      <c r="L25" s="83">
        <f t="shared" si="2"/>
        <v>1502.03</v>
      </c>
      <c r="M25" s="49">
        <f t="shared" si="3"/>
        <v>4497.0199999999995</v>
      </c>
      <c r="N25" s="31">
        <f t="shared" si="4"/>
        <v>0</v>
      </c>
    </row>
    <row r="26" spans="1:14" ht="12.75">
      <c r="A26" s="32">
        <v>19</v>
      </c>
      <c r="B26" s="73" t="s">
        <v>68</v>
      </c>
      <c r="C26" s="74">
        <v>4638.25</v>
      </c>
      <c r="D26" s="70">
        <v>428.07</v>
      </c>
      <c r="E26" s="69">
        <f>C26-D26+219.43</f>
        <v>4429.610000000001</v>
      </c>
      <c r="F26" s="70" t="e">
        <f>#REF!+#REF!</f>
        <v>#REF!</v>
      </c>
      <c r="G26" s="70">
        <v>0</v>
      </c>
      <c r="H26" s="70">
        <v>3193.94</v>
      </c>
      <c r="I26" s="71">
        <f t="shared" si="1"/>
        <v>3193.94</v>
      </c>
      <c r="J26" s="66">
        <v>0</v>
      </c>
      <c r="K26" s="66">
        <v>1235.81</v>
      </c>
      <c r="L26" s="84">
        <f t="shared" si="2"/>
        <v>1235.81</v>
      </c>
      <c r="M26" s="49">
        <f t="shared" si="3"/>
        <v>4857.68</v>
      </c>
      <c r="N26" s="31">
        <f t="shared" si="4"/>
        <v>-219.4300000000003</v>
      </c>
    </row>
    <row r="27" spans="1:14" ht="12.75">
      <c r="A27" s="34">
        <v>20</v>
      </c>
      <c r="B27" s="66" t="s">
        <v>69</v>
      </c>
      <c r="C27" s="67">
        <v>104237.44</v>
      </c>
      <c r="D27" s="68">
        <v>8520.93</v>
      </c>
      <c r="E27" s="69">
        <f>C27-D27+628.92</f>
        <v>96345.43000000001</v>
      </c>
      <c r="F27" s="70" t="e">
        <f>#REF!+#REF!</f>
        <v>#REF!</v>
      </c>
      <c r="G27" s="70">
        <v>0</v>
      </c>
      <c r="H27" s="70">
        <v>60294.84</v>
      </c>
      <c r="I27" s="71">
        <f t="shared" si="1"/>
        <v>60294.84</v>
      </c>
      <c r="J27" s="66">
        <v>0</v>
      </c>
      <c r="K27" s="66">
        <v>32232.38</v>
      </c>
      <c r="L27" s="84">
        <f t="shared" si="2"/>
        <v>32232.38</v>
      </c>
      <c r="M27" s="49">
        <f t="shared" si="3"/>
        <v>104866.36000000002</v>
      </c>
      <c r="N27" s="31">
        <f t="shared" si="4"/>
        <v>-628.9200000000128</v>
      </c>
    </row>
    <row r="28" spans="1:14" ht="12.75">
      <c r="A28" s="32">
        <v>21</v>
      </c>
      <c r="B28" s="29" t="s">
        <v>35</v>
      </c>
      <c r="C28" s="54">
        <v>57278.14</v>
      </c>
      <c r="D28" s="64">
        <v>4032.76</v>
      </c>
      <c r="E28" s="58">
        <f t="shared" si="0"/>
        <v>53245.38</v>
      </c>
      <c r="F28" s="42" t="e">
        <f>#REF!+#REF!</f>
        <v>#REF!</v>
      </c>
      <c r="G28" s="42">
        <v>13087.12</v>
      </c>
      <c r="H28" s="42">
        <v>12539.95</v>
      </c>
      <c r="I28" s="49">
        <f t="shared" si="1"/>
        <v>25627.07</v>
      </c>
      <c r="J28" s="29">
        <v>9051.45</v>
      </c>
      <c r="K28" s="29">
        <v>8690.18</v>
      </c>
      <c r="L28" s="83">
        <f t="shared" si="2"/>
        <v>17741.63</v>
      </c>
      <c r="M28" s="49">
        <f t="shared" si="3"/>
        <v>57278.14</v>
      </c>
      <c r="N28" s="31">
        <f t="shared" si="4"/>
        <v>0</v>
      </c>
    </row>
    <row r="29" spans="1:14" ht="12.75">
      <c r="A29" s="34">
        <v>22</v>
      </c>
      <c r="B29" s="66" t="s">
        <v>70</v>
      </c>
      <c r="C29" s="67">
        <v>135743.62</v>
      </c>
      <c r="D29" s="68">
        <v>44945.86</v>
      </c>
      <c r="E29" s="69">
        <f>C29-D29+33766.38</f>
        <v>124564.13999999998</v>
      </c>
      <c r="F29" s="70" t="e">
        <f>#REF!+#REF!</f>
        <v>#REF!</v>
      </c>
      <c r="G29" s="70">
        <v>58558.74</v>
      </c>
      <c r="H29" s="70">
        <v>23478.49</v>
      </c>
      <c r="I29" s="71">
        <f t="shared" si="1"/>
        <v>82037.23</v>
      </c>
      <c r="J29" s="66">
        <v>29878.79</v>
      </c>
      <c r="K29" s="66">
        <v>13496.53</v>
      </c>
      <c r="L29" s="84">
        <f t="shared" si="2"/>
        <v>43375.32</v>
      </c>
      <c r="M29" s="49">
        <f t="shared" si="3"/>
        <v>169510</v>
      </c>
      <c r="N29" s="31">
        <f t="shared" si="4"/>
        <v>-33766.380000000005</v>
      </c>
    </row>
    <row r="30" spans="1:14" ht="12.75">
      <c r="A30" s="32">
        <v>23</v>
      </c>
      <c r="B30" s="35" t="s">
        <v>37</v>
      </c>
      <c r="C30" s="55">
        <v>2013.53</v>
      </c>
      <c r="D30" s="42">
        <v>3.229</v>
      </c>
      <c r="E30" s="58">
        <f t="shared" si="0"/>
        <v>2010.301</v>
      </c>
      <c r="F30" s="42" t="e">
        <f>#REF!+#REF!</f>
        <v>#REF!</v>
      </c>
      <c r="G30" s="42">
        <v>0</v>
      </c>
      <c r="H30" s="42">
        <v>1164.8</v>
      </c>
      <c r="I30" s="49">
        <f t="shared" si="1"/>
        <v>1164.8</v>
      </c>
      <c r="J30" s="29">
        <v>0</v>
      </c>
      <c r="K30" s="29">
        <v>772.46</v>
      </c>
      <c r="L30" s="83">
        <f t="shared" si="2"/>
        <v>772.46</v>
      </c>
      <c r="M30" s="49">
        <f t="shared" si="3"/>
        <v>2013.53</v>
      </c>
      <c r="N30" s="31">
        <f t="shared" si="4"/>
        <v>0</v>
      </c>
    </row>
    <row r="31" spans="1:14" ht="12.75">
      <c r="A31" s="34">
        <v>24</v>
      </c>
      <c r="B31" s="29" t="s">
        <v>38</v>
      </c>
      <c r="C31" s="54">
        <v>131933.2</v>
      </c>
      <c r="D31" s="64">
        <v>869.341</v>
      </c>
      <c r="E31" s="58">
        <f t="shared" si="0"/>
        <v>131063.85900000001</v>
      </c>
      <c r="F31" s="42" t="e">
        <f>#REF!+#REF!</f>
        <v>#REF!</v>
      </c>
      <c r="G31" s="42">
        <v>0</v>
      </c>
      <c r="H31" s="42">
        <v>60301.7</v>
      </c>
      <c r="I31" s="49">
        <f t="shared" si="1"/>
        <v>60301.7</v>
      </c>
      <c r="J31" s="29">
        <v>0</v>
      </c>
      <c r="K31" s="29">
        <v>34179.1</v>
      </c>
      <c r="L31" s="83">
        <f t="shared" si="2"/>
        <v>34179.1</v>
      </c>
      <c r="M31" s="49">
        <f t="shared" si="3"/>
        <v>131933.2</v>
      </c>
      <c r="N31" s="31">
        <f t="shared" si="4"/>
        <v>0</v>
      </c>
    </row>
    <row r="32" spans="1:14" ht="12.75">
      <c r="A32" s="32">
        <v>25</v>
      </c>
      <c r="B32" s="73" t="s">
        <v>71</v>
      </c>
      <c r="C32" s="74">
        <v>13045.3</v>
      </c>
      <c r="D32" s="70">
        <v>7162.358</v>
      </c>
      <c r="E32" s="69">
        <f>C32-D32+4294.74</f>
        <v>10177.681999999999</v>
      </c>
      <c r="F32" s="70" t="e">
        <f>#REF!+#REF!</f>
        <v>#REF!</v>
      </c>
      <c r="G32" s="70">
        <v>0</v>
      </c>
      <c r="H32" s="70">
        <v>3708.27</v>
      </c>
      <c r="I32" s="71">
        <f t="shared" si="1"/>
        <v>3708.27</v>
      </c>
      <c r="J32" s="66">
        <v>0</v>
      </c>
      <c r="K32" s="66">
        <v>2855.73</v>
      </c>
      <c r="L32" s="84">
        <f t="shared" si="2"/>
        <v>2855.73</v>
      </c>
      <c r="M32" s="49">
        <f t="shared" si="3"/>
        <v>17340.04</v>
      </c>
      <c r="N32" s="31">
        <f t="shared" si="4"/>
        <v>-4294.740000000002</v>
      </c>
    </row>
    <row r="33" spans="1:14" ht="12.75">
      <c r="A33" s="34">
        <v>26</v>
      </c>
      <c r="B33" s="36" t="s">
        <v>40</v>
      </c>
      <c r="C33" s="56">
        <v>26821.800000000003</v>
      </c>
      <c r="D33" s="65">
        <v>1051.81</v>
      </c>
      <c r="E33" s="58">
        <f t="shared" si="0"/>
        <v>25769.99</v>
      </c>
      <c r="F33" s="42" t="e">
        <f>#REF!+#REF!</f>
        <v>#REF!</v>
      </c>
      <c r="G33" s="42">
        <v>0</v>
      </c>
      <c r="H33" s="42">
        <v>15786.24</v>
      </c>
      <c r="I33" s="49">
        <f t="shared" si="1"/>
        <v>15786.24</v>
      </c>
      <c r="J33" s="29">
        <v>0</v>
      </c>
      <c r="K33" s="29">
        <v>5190.58</v>
      </c>
      <c r="L33" s="83">
        <f t="shared" si="2"/>
        <v>5190.58</v>
      </c>
      <c r="M33" s="49">
        <f t="shared" si="3"/>
        <v>26821.800000000003</v>
      </c>
      <c r="N33" s="31">
        <f t="shared" si="4"/>
        <v>0</v>
      </c>
    </row>
    <row r="34" spans="1:14" ht="12.75">
      <c r="A34" s="32">
        <v>27</v>
      </c>
      <c r="B34" s="29" t="s">
        <v>41</v>
      </c>
      <c r="C34" s="54">
        <v>417992.34</v>
      </c>
      <c r="D34" s="64">
        <v>59370</v>
      </c>
      <c r="E34" s="58">
        <f t="shared" si="0"/>
        <v>358622.34</v>
      </c>
      <c r="F34" s="42" t="e">
        <f>#REF!+#REF!</f>
        <v>#REF!</v>
      </c>
      <c r="G34" s="42">
        <v>83513.19</v>
      </c>
      <c r="H34" s="42">
        <v>154207.75</v>
      </c>
      <c r="I34" s="49">
        <f>G34+H34</f>
        <v>237720.94</v>
      </c>
      <c r="J34" s="49">
        <v>21182.9</v>
      </c>
      <c r="K34" s="29">
        <v>38133.41</v>
      </c>
      <c r="L34" s="83">
        <f t="shared" si="2"/>
        <v>59316.310000000005</v>
      </c>
      <c r="M34" s="49">
        <f t="shared" si="3"/>
        <v>417992.34</v>
      </c>
      <c r="N34" s="31">
        <f t="shared" si="4"/>
        <v>0</v>
      </c>
    </row>
    <row r="35" spans="1:14" ht="12.75">
      <c r="A35" s="34">
        <v>28</v>
      </c>
      <c r="B35" s="36" t="s">
        <v>42</v>
      </c>
      <c r="C35" s="56">
        <v>268213.82</v>
      </c>
      <c r="D35" s="65">
        <v>18851.08857</v>
      </c>
      <c r="E35" s="58">
        <f t="shared" si="0"/>
        <v>249362.73143</v>
      </c>
      <c r="F35" s="42" t="e">
        <f>#REF!+#REF!</f>
        <v>#REF!</v>
      </c>
      <c r="G35" s="42">
        <v>0</v>
      </c>
      <c r="H35" s="42">
        <v>115843.3</v>
      </c>
      <c r="I35" s="49">
        <f t="shared" si="1"/>
        <v>115843.3</v>
      </c>
      <c r="J35" s="29">
        <v>0</v>
      </c>
      <c r="K35" s="29">
        <v>34433.43</v>
      </c>
      <c r="L35" s="83">
        <f t="shared" si="2"/>
        <v>34433.43</v>
      </c>
      <c r="M35" s="49">
        <f t="shared" si="3"/>
        <v>268213.82</v>
      </c>
      <c r="N35" s="31">
        <f t="shared" si="4"/>
        <v>0</v>
      </c>
    </row>
    <row r="36" spans="1:14" ht="12.75">
      <c r="A36" s="32">
        <v>29</v>
      </c>
      <c r="B36" s="35" t="s">
        <v>43</v>
      </c>
      <c r="C36" s="55">
        <v>977.8499999999999</v>
      </c>
      <c r="D36" s="42">
        <v>64.615</v>
      </c>
      <c r="E36" s="58">
        <f t="shared" si="0"/>
        <v>913.2349999999999</v>
      </c>
      <c r="F36" s="42" t="e">
        <f>#REF!+#REF!</f>
        <v>#REF!</v>
      </c>
      <c r="G36" s="42">
        <v>0</v>
      </c>
      <c r="H36" s="42">
        <v>912</v>
      </c>
      <c r="I36" s="49">
        <f t="shared" si="1"/>
        <v>912</v>
      </c>
      <c r="J36" s="29">
        <v>0</v>
      </c>
      <c r="K36" s="29">
        <v>0</v>
      </c>
      <c r="L36" s="83">
        <f t="shared" si="2"/>
        <v>0</v>
      </c>
      <c r="M36" s="49">
        <f t="shared" si="3"/>
        <v>977.8499999999999</v>
      </c>
      <c r="N36" s="31">
        <f t="shared" si="4"/>
        <v>0</v>
      </c>
    </row>
    <row r="37" spans="1:14" ht="12.75">
      <c r="A37" s="34">
        <v>30</v>
      </c>
      <c r="B37" s="35" t="s">
        <v>44</v>
      </c>
      <c r="C37" s="55">
        <v>2124.42</v>
      </c>
      <c r="D37" s="42">
        <v>125.3</v>
      </c>
      <c r="E37" s="58">
        <f t="shared" si="0"/>
        <v>1999.1200000000001</v>
      </c>
      <c r="F37" s="42" t="e">
        <f>#REF!+#REF!</f>
        <v>#REF!</v>
      </c>
      <c r="G37" s="42">
        <v>408</v>
      </c>
      <c r="H37" s="42">
        <v>549</v>
      </c>
      <c r="I37" s="49">
        <f t="shared" si="1"/>
        <v>957</v>
      </c>
      <c r="J37" s="29">
        <v>0</v>
      </c>
      <c r="K37" s="29">
        <v>0</v>
      </c>
      <c r="L37" s="83">
        <f t="shared" si="2"/>
        <v>0</v>
      </c>
      <c r="M37" s="49">
        <f t="shared" si="3"/>
        <v>2124.42</v>
      </c>
      <c r="N37" s="31">
        <f t="shared" si="4"/>
        <v>0</v>
      </c>
    </row>
    <row r="38" spans="1:14" ht="12.75">
      <c r="A38" s="32">
        <v>31</v>
      </c>
      <c r="B38" s="73" t="s">
        <v>72</v>
      </c>
      <c r="C38" s="74">
        <v>923.4</v>
      </c>
      <c r="D38" s="70">
        <v>73.923</v>
      </c>
      <c r="E38" s="69">
        <f>C38-D38+33.82</f>
        <v>883.297</v>
      </c>
      <c r="F38" s="70" t="e">
        <f>#REF!+#REF!</f>
        <v>#REF!</v>
      </c>
      <c r="G38" s="70">
        <v>0</v>
      </c>
      <c r="H38" s="70">
        <v>0</v>
      </c>
      <c r="I38" s="71">
        <f t="shared" si="1"/>
        <v>0</v>
      </c>
      <c r="J38" s="66">
        <v>0</v>
      </c>
      <c r="K38" s="66">
        <v>0</v>
      </c>
      <c r="L38" s="84">
        <f t="shared" si="2"/>
        <v>0</v>
      </c>
      <c r="M38" s="49">
        <f t="shared" si="3"/>
        <v>957.22</v>
      </c>
      <c r="N38" s="31">
        <f t="shared" si="4"/>
        <v>-33.82000000000005</v>
      </c>
    </row>
    <row r="39" spans="1:14" ht="12.75">
      <c r="A39" s="34">
        <v>32</v>
      </c>
      <c r="B39" s="35" t="s">
        <v>46</v>
      </c>
      <c r="C39" s="55">
        <v>439.88</v>
      </c>
      <c r="D39" s="42">
        <v>97.22</v>
      </c>
      <c r="E39" s="58">
        <f t="shared" si="0"/>
        <v>342.65999999999997</v>
      </c>
      <c r="F39" s="42" t="e">
        <f>#REF!+#REF!</f>
        <v>#REF!</v>
      </c>
      <c r="G39" s="42">
        <v>0</v>
      </c>
      <c r="H39" s="42">
        <v>81</v>
      </c>
      <c r="I39" s="49">
        <f t="shared" si="1"/>
        <v>81</v>
      </c>
      <c r="J39" s="29">
        <v>0</v>
      </c>
      <c r="K39" s="29">
        <v>0</v>
      </c>
      <c r="L39" s="83">
        <f t="shared" si="2"/>
        <v>0</v>
      </c>
      <c r="M39" s="49">
        <f t="shared" si="3"/>
        <v>439.88</v>
      </c>
      <c r="N39" s="31">
        <f t="shared" si="4"/>
        <v>0</v>
      </c>
    </row>
    <row r="40" spans="1:14" ht="12.75">
      <c r="A40" s="32">
        <v>33</v>
      </c>
      <c r="B40" s="35" t="s">
        <v>47</v>
      </c>
      <c r="C40" s="55">
        <v>35798.19</v>
      </c>
      <c r="D40" s="42">
        <v>0</v>
      </c>
      <c r="E40" s="58">
        <f t="shared" si="0"/>
        <v>35798.19</v>
      </c>
      <c r="F40" s="42" t="e">
        <f>#REF!+#REF!</f>
        <v>#REF!</v>
      </c>
      <c r="G40" s="42">
        <v>5867.35</v>
      </c>
      <c r="H40" s="42">
        <v>7892.98</v>
      </c>
      <c r="I40" s="49">
        <f t="shared" si="1"/>
        <v>13760.33</v>
      </c>
      <c r="J40" s="29">
        <v>955.82</v>
      </c>
      <c r="K40" s="29">
        <v>10.43</v>
      </c>
      <c r="L40" s="83">
        <f t="shared" si="2"/>
        <v>966.25</v>
      </c>
      <c r="M40" s="49">
        <f t="shared" si="3"/>
        <v>35798.19</v>
      </c>
      <c r="N40" s="31">
        <f t="shared" si="4"/>
        <v>0</v>
      </c>
    </row>
    <row r="41" spans="1:14" ht="12.75">
      <c r="A41" s="34">
        <v>34</v>
      </c>
      <c r="B41" s="73" t="s">
        <v>73</v>
      </c>
      <c r="C41" s="74">
        <v>240.60000000000002</v>
      </c>
      <c r="D41" s="70">
        <v>183.58</v>
      </c>
      <c r="E41" s="69">
        <f>C41-D41+106.48</f>
        <v>163.5</v>
      </c>
      <c r="F41" s="70" t="e">
        <f>#REF!+#REF!</f>
        <v>#REF!</v>
      </c>
      <c r="G41" s="70">
        <v>0</v>
      </c>
      <c r="H41" s="70">
        <v>33</v>
      </c>
      <c r="I41" s="71">
        <f t="shared" si="1"/>
        <v>33</v>
      </c>
      <c r="J41" s="66">
        <v>0</v>
      </c>
      <c r="K41" s="66">
        <v>0</v>
      </c>
      <c r="L41" s="84">
        <f t="shared" si="2"/>
        <v>0</v>
      </c>
      <c r="M41" s="49">
        <f t="shared" si="3"/>
        <v>347.08000000000004</v>
      </c>
      <c r="N41" s="31">
        <f t="shared" si="4"/>
        <v>-106.48000000000002</v>
      </c>
    </row>
    <row r="42" spans="1:14" ht="12.75">
      <c r="A42" s="32">
        <v>35</v>
      </c>
      <c r="B42" s="35" t="s">
        <v>49</v>
      </c>
      <c r="C42" s="55">
        <v>2305.44</v>
      </c>
      <c r="D42" s="42">
        <v>0</v>
      </c>
      <c r="E42" s="58">
        <f t="shared" si="0"/>
        <v>2305.44</v>
      </c>
      <c r="F42" s="42" t="e">
        <f>#REF!+#REF!</f>
        <v>#REF!</v>
      </c>
      <c r="G42" s="42">
        <v>0</v>
      </c>
      <c r="H42" s="42">
        <v>934</v>
      </c>
      <c r="I42" s="49">
        <f t="shared" si="1"/>
        <v>934</v>
      </c>
      <c r="J42" s="29">
        <v>0</v>
      </c>
      <c r="K42" s="29">
        <v>1072</v>
      </c>
      <c r="L42" s="83">
        <f t="shared" si="2"/>
        <v>1072</v>
      </c>
      <c r="M42" s="49">
        <f t="shared" si="3"/>
        <v>2305.44</v>
      </c>
      <c r="N42" s="31">
        <f t="shared" si="4"/>
        <v>0</v>
      </c>
    </row>
    <row r="43" spans="1:14" ht="12.75">
      <c r="A43" s="34"/>
      <c r="B43" s="37" t="s">
        <v>50</v>
      </c>
      <c r="C43" s="46">
        <f>SUM(C8:C42)</f>
        <v>2887307.2799999993</v>
      </c>
      <c r="D43" s="46">
        <f>SUM(D8:D42)</f>
        <v>304148.72357</v>
      </c>
      <c r="E43" s="46">
        <f>SUM(E8:E42)</f>
        <v>2625717.8964299997</v>
      </c>
      <c r="F43" s="47" t="e">
        <f aca="true" t="shared" si="5" ref="F43:L43">SUM(F8:F42)</f>
        <v>#REF!</v>
      </c>
      <c r="G43" s="47">
        <f t="shared" si="5"/>
        <v>319468.6</v>
      </c>
      <c r="H43" s="47">
        <f t="shared" si="5"/>
        <v>1133213.4599999997</v>
      </c>
      <c r="I43" s="47">
        <f t="shared" si="5"/>
        <v>1452682.0599999998</v>
      </c>
      <c r="J43" s="47">
        <f t="shared" si="5"/>
        <v>117463.42000000001</v>
      </c>
      <c r="K43" s="47">
        <f t="shared" si="5"/>
        <v>448840.5800000001</v>
      </c>
      <c r="L43" s="85">
        <f t="shared" si="5"/>
        <v>566304.0000000001</v>
      </c>
      <c r="M43" s="49">
        <f>SUM(M8:M42)</f>
        <v>2929866.6199999996</v>
      </c>
      <c r="N43" s="31">
        <f t="shared" si="4"/>
        <v>-42559.34000000032</v>
      </c>
    </row>
    <row r="44" spans="2:4" ht="12.75">
      <c r="B44" s="30"/>
      <c r="C44" s="30"/>
      <c r="D44" s="30"/>
    </row>
    <row r="45" spans="1:5" ht="15" customHeight="1">
      <c r="A45" s="75" t="s">
        <v>80</v>
      </c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26.25" customHeight="1">
      <c r="A47" s="76" t="s">
        <v>74</v>
      </c>
      <c r="B47" s="131" t="s">
        <v>5</v>
      </c>
      <c r="C47" s="132"/>
      <c r="D47" s="133"/>
      <c r="E47" s="76" t="s">
        <v>75</v>
      </c>
    </row>
    <row r="48" spans="1:5" ht="12.75">
      <c r="A48" s="77">
        <v>1</v>
      </c>
      <c r="B48" s="127" t="s">
        <v>22</v>
      </c>
      <c r="C48" s="128"/>
      <c r="D48" s="129"/>
      <c r="E48" s="79">
        <f>843</f>
        <v>843</v>
      </c>
    </row>
    <row r="49" spans="1:5" ht="12.75">
      <c r="A49" s="77">
        <v>2</v>
      </c>
      <c r="B49" s="127" t="s">
        <v>31</v>
      </c>
      <c r="C49" s="128"/>
      <c r="D49" s="129"/>
      <c r="E49" s="79">
        <f>(1784.23+882.34)</f>
        <v>2666.57</v>
      </c>
    </row>
    <row r="50" spans="1:5" ht="12.75">
      <c r="A50" s="77">
        <v>3</v>
      </c>
      <c r="B50" s="127" t="s">
        <v>36</v>
      </c>
      <c r="C50" s="128"/>
      <c r="D50" s="129"/>
      <c r="E50" s="79">
        <f>(40966.38-7200)</f>
        <v>33766.38</v>
      </c>
    </row>
    <row r="51" spans="1:5" ht="12.75">
      <c r="A51" s="77">
        <v>4</v>
      </c>
      <c r="B51" s="127" t="s">
        <v>39</v>
      </c>
      <c r="C51" s="128"/>
      <c r="D51" s="129"/>
      <c r="E51" s="79">
        <f>4294.74</f>
        <v>4294.74</v>
      </c>
    </row>
    <row r="52" spans="1:5" ht="12.75">
      <c r="A52" s="77">
        <v>5</v>
      </c>
      <c r="B52" s="127" t="s">
        <v>76</v>
      </c>
      <c r="C52" s="128"/>
      <c r="D52" s="129"/>
      <c r="E52" s="79">
        <f>106.48</f>
        <v>106.48</v>
      </c>
    </row>
    <row r="53" spans="1:5" ht="12.75">
      <c r="A53" s="77">
        <v>6</v>
      </c>
      <c r="B53" s="127" t="s">
        <v>45</v>
      </c>
      <c r="C53" s="128"/>
      <c r="D53" s="129"/>
      <c r="E53" s="79">
        <f>33.82</f>
        <v>33.82</v>
      </c>
    </row>
    <row r="54" spans="1:5" ht="12.75">
      <c r="A54" s="77">
        <v>7</v>
      </c>
      <c r="B54" s="127" t="s">
        <v>33</v>
      </c>
      <c r="C54" s="128"/>
      <c r="D54" s="129"/>
      <c r="E54" s="79">
        <f>219.43</f>
        <v>219.43</v>
      </c>
    </row>
    <row r="55" spans="1:5" ht="12.75">
      <c r="A55" s="77">
        <v>8</v>
      </c>
      <c r="B55" s="127" t="s">
        <v>34</v>
      </c>
      <c r="C55" s="128"/>
      <c r="D55" s="129"/>
      <c r="E55" s="79">
        <f>628.92</f>
        <v>628.92</v>
      </c>
    </row>
    <row r="56" spans="1:5" ht="12.75">
      <c r="A56" s="78"/>
      <c r="B56" s="121" t="s">
        <v>77</v>
      </c>
      <c r="C56" s="122"/>
      <c r="D56" s="123"/>
      <c r="E56" s="79">
        <f>SUM(E48:E55)</f>
        <v>42559.34</v>
      </c>
    </row>
    <row r="57" spans="1:5" ht="12.75">
      <c r="A57" s="78"/>
      <c r="B57" s="124" t="s">
        <v>78</v>
      </c>
      <c r="C57" s="125"/>
      <c r="D57" s="126"/>
      <c r="E57" s="80">
        <f>E56/100000</f>
        <v>0.42559339999999996</v>
      </c>
    </row>
  </sheetData>
  <sheetProtection/>
  <mergeCells count="14">
    <mergeCell ref="B56:D56"/>
    <mergeCell ref="B57:D57"/>
    <mergeCell ref="B50:D50"/>
    <mergeCell ref="B51:D51"/>
    <mergeCell ref="B52:D52"/>
    <mergeCell ref="B53:D53"/>
    <mergeCell ref="B54:D54"/>
    <mergeCell ref="B55:D55"/>
    <mergeCell ref="A1:L1"/>
    <mergeCell ref="A3:L3"/>
    <mergeCell ref="I6:L6"/>
    <mergeCell ref="B47:D47"/>
    <mergeCell ref="B48:D48"/>
    <mergeCell ref="B49:D49"/>
  </mergeCells>
  <printOptions horizontalCentered="1"/>
  <pageMargins left="0.25" right="0" top="0.25" bottom="0.25" header="0.5" footer="0.5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9" sqref="M9"/>
    </sheetView>
  </sheetViews>
  <sheetFormatPr defaultColWidth="9.140625" defaultRowHeight="12.75"/>
  <cols>
    <col min="1" max="1" width="7.140625" style="25" customWidth="1"/>
    <col min="2" max="4" width="16.140625" style="25" customWidth="1"/>
    <col min="5" max="5" width="18.57421875" style="25" customWidth="1"/>
    <col min="6" max="6" width="15.57421875" style="25" customWidth="1"/>
    <col min="7" max="7" width="17.28125" style="25" customWidth="1"/>
    <col min="8" max="8" width="16.00390625" style="25" customWidth="1"/>
    <col min="9" max="9" width="15.421875" style="25" customWidth="1"/>
    <col min="10" max="10" width="17.7109375" style="25" customWidth="1"/>
    <col min="11" max="16384" width="9.140625" style="25" customWidth="1"/>
  </cols>
  <sheetData>
    <row r="1" spans="1:10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1.25" customHeight="1"/>
    <row r="3" spans="1:10" ht="12.75">
      <c r="A3" s="117" t="s">
        <v>93</v>
      </c>
      <c r="B3" s="117"/>
      <c r="C3" s="117"/>
      <c r="D3" s="117"/>
      <c r="E3" s="117"/>
      <c r="F3" s="117"/>
      <c r="G3" s="117"/>
      <c r="H3" s="117"/>
      <c r="I3" s="117"/>
      <c r="J3" s="117"/>
    </row>
    <row r="4" ht="9" customHeight="1"/>
    <row r="5" ht="14.25" customHeight="1">
      <c r="J5" s="27" t="s">
        <v>56</v>
      </c>
    </row>
    <row r="6" spans="1:10" ht="97.5" customHeight="1">
      <c r="A6" s="81" t="s">
        <v>4</v>
      </c>
      <c r="B6" s="81" t="s">
        <v>5</v>
      </c>
      <c r="C6" s="81" t="s">
        <v>84</v>
      </c>
      <c r="D6" s="81" t="s">
        <v>85</v>
      </c>
      <c r="E6" s="81" t="s">
        <v>86</v>
      </c>
      <c r="F6" s="81" t="s">
        <v>62</v>
      </c>
      <c r="G6" s="81" t="s">
        <v>61</v>
      </c>
      <c r="H6" s="81" t="s">
        <v>88</v>
      </c>
      <c r="I6" s="81" t="s">
        <v>87</v>
      </c>
      <c r="J6" s="81" t="s">
        <v>89</v>
      </c>
    </row>
    <row r="7" spans="1:10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 t="s">
        <v>90</v>
      </c>
      <c r="G7" s="32">
        <v>7</v>
      </c>
      <c r="H7" s="32" t="s">
        <v>91</v>
      </c>
      <c r="I7" s="32">
        <v>9</v>
      </c>
      <c r="J7" s="32" t="s">
        <v>92</v>
      </c>
    </row>
    <row r="8" spans="1:10" ht="12.75">
      <c r="A8" s="32">
        <v>1</v>
      </c>
      <c r="B8" s="29" t="s">
        <v>15</v>
      </c>
      <c r="C8" s="89">
        <v>171474.82</v>
      </c>
      <c r="D8" s="89">
        <v>0</v>
      </c>
      <c r="E8" s="89">
        <v>809.3600000000151</v>
      </c>
      <c r="F8" s="89">
        <f>C8+D8-E8</f>
        <v>170665.46</v>
      </c>
      <c r="G8" s="90">
        <v>60578.311</v>
      </c>
      <c r="H8" s="49">
        <f>F8-G8</f>
        <v>110087.14899999999</v>
      </c>
      <c r="I8" s="49">
        <v>0</v>
      </c>
      <c r="J8" s="49">
        <f>F8+I8</f>
        <v>170665.46</v>
      </c>
    </row>
    <row r="9" spans="1:10" ht="12.75">
      <c r="A9" s="34">
        <v>2</v>
      </c>
      <c r="B9" s="35" t="s">
        <v>16</v>
      </c>
      <c r="C9" s="91">
        <v>4233.48</v>
      </c>
      <c r="D9" s="91">
        <v>0</v>
      </c>
      <c r="E9" s="91">
        <v>0</v>
      </c>
      <c r="F9" s="89">
        <f aca="true" t="shared" si="0" ref="F9:F42">C9+D9-E9</f>
        <v>4233.48</v>
      </c>
      <c r="G9" s="33">
        <v>0</v>
      </c>
      <c r="H9" s="49">
        <f aca="true" t="shared" si="1" ref="H9:H42">F9-G9</f>
        <v>4233.48</v>
      </c>
      <c r="I9" s="49">
        <v>0</v>
      </c>
      <c r="J9" s="49">
        <f aca="true" t="shared" si="2" ref="J9:J42">F9+I9</f>
        <v>4233.48</v>
      </c>
    </row>
    <row r="10" spans="1:10" ht="12.75">
      <c r="A10" s="32">
        <v>3</v>
      </c>
      <c r="B10" s="35" t="s">
        <v>17</v>
      </c>
      <c r="C10" s="91">
        <v>106737.65</v>
      </c>
      <c r="D10" s="91">
        <v>0</v>
      </c>
      <c r="E10" s="91">
        <v>684.2200000000012</v>
      </c>
      <c r="F10" s="89">
        <f t="shared" si="0"/>
        <v>106053.43</v>
      </c>
      <c r="G10" s="33">
        <v>1460.32</v>
      </c>
      <c r="H10" s="49">
        <f t="shared" si="1"/>
        <v>104593.10999999999</v>
      </c>
      <c r="I10" s="49">
        <v>0</v>
      </c>
      <c r="J10" s="49">
        <f t="shared" si="2"/>
        <v>106053.43</v>
      </c>
    </row>
    <row r="11" spans="1:10" ht="12.75">
      <c r="A11" s="34">
        <v>4</v>
      </c>
      <c r="B11" s="29" t="s">
        <v>18</v>
      </c>
      <c r="C11" s="89">
        <v>236481.5</v>
      </c>
      <c r="D11" s="89">
        <v>0</v>
      </c>
      <c r="E11" s="89">
        <v>443.6000000000058</v>
      </c>
      <c r="F11" s="89">
        <f t="shared" si="0"/>
        <v>236037.9</v>
      </c>
      <c r="G11" s="90">
        <v>13497.87</v>
      </c>
      <c r="H11" s="49">
        <f t="shared" si="1"/>
        <v>222540.03</v>
      </c>
      <c r="I11" s="49">
        <v>0</v>
      </c>
      <c r="J11" s="49">
        <f t="shared" si="2"/>
        <v>236037.9</v>
      </c>
    </row>
    <row r="12" spans="1:10" ht="12.75">
      <c r="A12" s="32">
        <v>5</v>
      </c>
      <c r="B12" s="36" t="s">
        <v>19</v>
      </c>
      <c r="C12" s="92">
        <v>79354.28</v>
      </c>
      <c r="D12" s="92">
        <v>0</v>
      </c>
      <c r="E12" s="92">
        <v>0</v>
      </c>
      <c r="F12" s="89">
        <f t="shared" si="0"/>
        <v>79354.28</v>
      </c>
      <c r="G12" s="93">
        <v>9169.39</v>
      </c>
      <c r="H12" s="49">
        <f t="shared" si="1"/>
        <v>70184.89</v>
      </c>
      <c r="I12" s="49">
        <v>0</v>
      </c>
      <c r="J12" s="49">
        <f t="shared" si="2"/>
        <v>79354.28</v>
      </c>
    </row>
    <row r="13" spans="1:10" ht="12.75">
      <c r="A13" s="34">
        <v>6</v>
      </c>
      <c r="B13" s="29" t="s">
        <v>20</v>
      </c>
      <c r="C13" s="89">
        <v>3474.0299999999997</v>
      </c>
      <c r="D13" s="89">
        <v>0</v>
      </c>
      <c r="E13" s="89">
        <v>0</v>
      </c>
      <c r="F13" s="89">
        <f t="shared" si="0"/>
        <v>3474.0299999999997</v>
      </c>
      <c r="G13" s="90">
        <v>322.95</v>
      </c>
      <c r="H13" s="49">
        <f t="shared" si="1"/>
        <v>3151.08</v>
      </c>
      <c r="I13" s="49">
        <v>0</v>
      </c>
      <c r="J13" s="49">
        <f t="shared" si="2"/>
        <v>3474.0299999999997</v>
      </c>
    </row>
    <row r="14" spans="1:10" ht="12.75">
      <c r="A14" s="32">
        <v>7</v>
      </c>
      <c r="B14" s="29" t="s">
        <v>21</v>
      </c>
      <c r="C14" s="89">
        <v>98249.91</v>
      </c>
      <c r="D14" s="89">
        <v>0</v>
      </c>
      <c r="E14" s="89">
        <v>681</v>
      </c>
      <c r="F14" s="89">
        <f t="shared" si="0"/>
        <v>97568.91</v>
      </c>
      <c r="G14" s="90">
        <v>3323.21</v>
      </c>
      <c r="H14" s="49">
        <f t="shared" si="1"/>
        <v>94245.7</v>
      </c>
      <c r="I14" s="49">
        <v>0</v>
      </c>
      <c r="J14" s="49">
        <f t="shared" si="2"/>
        <v>97568.91</v>
      </c>
    </row>
    <row r="15" spans="1:10" ht="12.75">
      <c r="A15" s="34">
        <v>8</v>
      </c>
      <c r="B15" s="36" t="s">
        <v>66</v>
      </c>
      <c r="C15" s="92">
        <v>45074.54</v>
      </c>
      <c r="D15" s="92">
        <v>0</v>
      </c>
      <c r="E15" s="92">
        <v>0</v>
      </c>
      <c r="F15" s="92">
        <f t="shared" si="0"/>
        <v>45074.54</v>
      </c>
      <c r="G15" s="93">
        <v>13131.720000000001</v>
      </c>
      <c r="H15" s="94">
        <f t="shared" si="1"/>
        <v>31942.82</v>
      </c>
      <c r="I15" s="94">
        <v>843</v>
      </c>
      <c r="J15" s="49">
        <f t="shared" si="2"/>
        <v>45917.54</v>
      </c>
    </row>
    <row r="16" spans="1:10" ht="12.75">
      <c r="A16" s="32">
        <v>9</v>
      </c>
      <c r="B16" s="36" t="s">
        <v>23</v>
      </c>
      <c r="C16" s="92">
        <v>23833.21</v>
      </c>
      <c r="D16" s="92">
        <v>0</v>
      </c>
      <c r="E16" s="92">
        <v>0</v>
      </c>
      <c r="F16" s="92">
        <f t="shared" si="0"/>
        <v>23833.21</v>
      </c>
      <c r="G16" s="93">
        <v>469.75</v>
      </c>
      <c r="H16" s="94">
        <f t="shared" si="1"/>
        <v>23363.46</v>
      </c>
      <c r="I16" s="94">
        <v>0</v>
      </c>
      <c r="J16" s="49">
        <f t="shared" si="2"/>
        <v>23833.21</v>
      </c>
    </row>
    <row r="17" spans="1:10" ht="12.75">
      <c r="A17" s="34">
        <v>10</v>
      </c>
      <c r="B17" s="36" t="s">
        <v>24</v>
      </c>
      <c r="C17" s="92">
        <v>28810.02</v>
      </c>
      <c r="D17" s="92">
        <v>0</v>
      </c>
      <c r="E17" s="92">
        <v>0</v>
      </c>
      <c r="F17" s="92">
        <f t="shared" si="0"/>
        <v>28810.02</v>
      </c>
      <c r="G17" s="93">
        <v>1269.4</v>
      </c>
      <c r="H17" s="94">
        <f t="shared" si="1"/>
        <v>27540.62</v>
      </c>
      <c r="I17" s="94">
        <v>0</v>
      </c>
      <c r="J17" s="49">
        <f t="shared" si="2"/>
        <v>28810.02</v>
      </c>
    </row>
    <row r="18" spans="1:10" ht="12.75">
      <c r="A18" s="32">
        <v>11</v>
      </c>
      <c r="B18" s="36" t="s">
        <v>25</v>
      </c>
      <c r="C18" s="92">
        <v>93517.5</v>
      </c>
      <c r="D18" s="92">
        <v>0</v>
      </c>
      <c r="E18" s="92">
        <v>416.3899999999994</v>
      </c>
      <c r="F18" s="92">
        <f t="shared" si="0"/>
        <v>93101.11</v>
      </c>
      <c r="G18" s="93">
        <v>4708.88</v>
      </c>
      <c r="H18" s="94">
        <f t="shared" si="1"/>
        <v>88392.23</v>
      </c>
      <c r="I18" s="94">
        <v>0</v>
      </c>
      <c r="J18" s="49">
        <f t="shared" si="2"/>
        <v>93101.11</v>
      </c>
    </row>
    <row r="19" spans="1:10" ht="12.75">
      <c r="A19" s="34">
        <v>12</v>
      </c>
      <c r="B19" s="36" t="s">
        <v>26</v>
      </c>
      <c r="C19" s="92">
        <v>144705.26</v>
      </c>
      <c r="D19" s="92">
        <v>0</v>
      </c>
      <c r="E19" s="92">
        <v>1434.9000000000233</v>
      </c>
      <c r="F19" s="92">
        <f t="shared" si="0"/>
        <v>143270.36</v>
      </c>
      <c r="G19" s="93">
        <v>167.22</v>
      </c>
      <c r="H19" s="94">
        <f t="shared" si="1"/>
        <v>143103.13999999998</v>
      </c>
      <c r="I19" s="94">
        <v>0</v>
      </c>
      <c r="J19" s="49">
        <f t="shared" si="2"/>
        <v>143270.36</v>
      </c>
    </row>
    <row r="20" spans="1:10" ht="12.75">
      <c r="A20" s="32">
        <v>13</v>
      </c>
      <c r="B20" s="36" t="s">
        <v>27</v>
      </c>
      <c r="C20" s="92">
        <v>78020.67</v>
      </c>
      <c r="D20" s="92">
        <v>0</v>
      </c>
      <c r="E20" s="92">
        <v>0</v>
      </c>
      <c r="F20" s="92">
        <f t="shared" si="0"/>
        <v>78020.67</v>
      </c>
      <c r="G20" s="93">
        <v>8311.459</v>
      </c>
      <c r="H20" s="94">
        <f t="shared" si="1"/>
        <v>69709.211</v>
      </c>
      <c r="I20" s="94">
        <v>0</v>
      </c>
      <c r="J20" s="49">
        <f t="shared" si="2"/>
        <v>78020.67</v>
      </c>
    </row>
    <row r="21" spans="1:10" ht="12.75">
      <c r="A21" s="34">
        <v>14</v>
      </c>
      <c r="B21" s="36" t="s">
        <v>28</v>
      </c>
      <c r="C21" s="92">
        <v>216034.64999999997</v>
      </c>
      <c r="D21" s="92">
        <v>26393.70000000001</v>
      </c>
      <c r="E21" s="92">
        <v>0</v>
      </c>
      <c r="F21" s="92">
        <f t="shared" si="0"/>
        <v>242428.34999999998</v>
      </c>
      <c r="G21" s="93">
        <v>25006.019999999997</v>
      </c>
      <c r="H21" s="94">
        <f t="shared" si="1"/>
        <v>217422.33</v>
      </c>
      <c r="I21" s="94">
        <v>0</v>
      </c>
      <c r="J21" s="49">
        <f t="shared" si="2"/>
        <v>242428.34999999998</v>
      </c>
    </row>
    <row r="22" spans="1:10" ht="12.75">
      <c r="A22" s="32">
        <v>15</v>
      </c>
      <c r="B22" s="36" t="s">
        <v>29</v>
      </c>
      <c r="C22" s="92">
        <v>309755.57999999996</v>
      </c>
      <c r="D22" s="92">
        <v>0</v>
      </c>
      <c r="E22" s="92">
        <v>0</v>
      </c>
      <c r="F22" s="92">
        <f t="shared" si="0"/>
        <v>309755.57999999996</v>
      </c>
      <c r="G22" s="93">
        <v>15475.429</v>
      </c>
      <c r="H22" s="94">
        <f t="shared" si="1"/>
        <v>294280.15099999995</v>
      </c>
      <c r="I22" s="94">
        <v>0</v>
      </c>
      <c r="J22" s="49">
        <f t="shared" si="2"/>
        <v>309755.57999999996</v>
      </c>
    </row>
    <row r="23" spans="1:10" ht="12.75">
      <c r="A23" s="34">
        <v>16</v>
      </c>
      <c r="B23" s="95" t="s">
        <v>30</v>
      </c>
      <c r="C23" s="96">
        <v>7003.620000000001</v>
      </c>
      <c r="D23" s="96">
        <v>0</v>
      </c>
      <c r="E23" s="96">
        <v>0</v>
      </c>
      <c r="F23" s="92">
        <f t="shared" si="0"/>
        <v>7003.620000000001</v>
      </c>
      <c r="G23" s="97">
        <v>427.12</v>
      </c>
      <c r="H23" s="94">
        <f t="shared" si="1"/>
        <v>6576.500000000001</v>
      </c>
      <c r="I23" s="94">
        <v>0</v>
      </c>
      <c r="J23" s="49">
        <f t="shared" si="2"/>
        <v>7003.620000000001</v>
      </c>
    </row>
    <row r="24" spans="1:10" ht="12.75">
      <c r="A24" s="32">
        <v>17</v>
      </c>
      <c r="B24" s="95" t="s">
        <v>67</v>
      </c>
      <c r="C24" s="96">
        <v>9398.09</v>
      </c>
      <c r="D24" s="96">
        <v>0</v>
      </c>
      <c r="E24" s="96">
        <v>0</v>
      </c>
      <c r="F24" s="92">
        <f t="shared" si="0"/>
        <v>9398.09</v>
      </c>
      <c r="G24" s="97">
        <v>1022.0999999999999</v>
      </c>
      <c r="H24" s="94">
        <f t="shared" si="1"/>
        <v>8375.99</v>
      </c>
      <c r="I24" s="94">
        <v>2666.5699999999997</v>
      </c>
      <c r="J24" s="49">
        <f t="shared" si="2"/>
        <v>12064.66</v>
      </c>
    </row>
    <row r="25" spans="1:10" ht="12.75">
      <c r="A25" s="34">
        <v>18</v>
      </c>
      <c r="B25" s="95" t="s">
        <v>32</v>
      </c>
      <c r="C25" s="96">
        <v>3762.81</v>
      </c>
      <c r="D25" s="96">
        <v>734.2099999999996</v>
      </c>
      <c r="E25" s="96">
        <v>0</v>
      </c>
      <c r="F25" s="92">
        <f t="shared" si="0"/>
        <v>4497.0199999999995</v>
      </c>
      <c r="G25" s="97">
        <v>27.490000000000002</v>
      </c>
      <c r="H25" s="94">
        <f t="shared" si="1"/>
        <v>4469.53</v>
      </c>
      <c r="I25" s="94">
        <v>0</v>
      </c>
      <c r="J25" s="49">
        <f t="shared" si="2"/>
        <v>4497.0199999999995</v>
      </c>
    </row>
    <row r="26" spans="1:10" ht="12.75">
      <c r="A26" s="32">
        <v>19</v>
      </c>
      <c r="B26" s="95" t="s">
        <v>68</v>
      </c>
      <c r="C26" s="96">
        <v>4638.25</v>
      </c>
      <c r="D26" s="96">
        <v>0</v>
      </c>
      <c r="E26" s="96">
        <v>0</v>
      </c>
      <c r="F26" s="92">
        <f t="shared" si="0"/>
        <v>4638.25</v>
      </c>
      <c r="G26" s="97">
        <v>428.07</v>
      </c>
      <c r="H26" s="94">
        <f t="shared" si="1"/>
        <v>4210.18</v>
      </c>
      <c r="I26" s="94">
        <v>219.4300000000003</v>
      </c>
      <c r="J26" s="49">
        <f t="shared" si="2"/>
        <v>4857.68</v>
      </c>
    </row>
    <row r="27" spans="1:10" ht="12.75">
      <c r="A27" s="34">
        <v>20</v>
      </c>
      <c r="B27" s="36" t="s">
        <v>69</v>
      </c>
      <c r="C27" s="92">
        <v>104468.7</v>
      </c>
      <c r="D27" s="92">
        <v>0</v>
      </c>
      <c r="E27" s="92">
        <v>231.25999999999476</v>
      </c>
      <c r="F27" s="92">
        <f t="shared" si="0"/>
        <v>104237.44</v>
      </c>
      <c r="G27" s="93">
        <v>8520.93</v>
      </c>
      <c r="H27" s="94">
        <f t="shared" si="1"/>
        <v>95716.51000000001</v>
      </c>
      <c r="I27" s="94">
        <v>628.9200000000128</v>
      </c>
      <c r="J27" s="49">
        <f t="shared" si="2"/>
        <v>104866.36000000002</v>
      </c>
    </row>
    <row r="28" spans="1:10" ht="12.75">
      <c r="A28" s="32">
        <v>21</v>
      </c>
      <c r="B28" s="36" t="s">
        <v>35</v>
      </c>
      <c r="C28" s="92">
        <v>57278.14</v>
      </c>
      <c r="D28" s="92">
        <v>0</v>
      </c>
      <c r="E28" s="92">
        <v>0</v>
      </c>
      <c r="F28" s="92">
        <f t="shared" si="0"/>
        <v>57278.14</v>
      </c>
      <c r="G28" s="93">
        <v>4032.76</v>
      </c>
      <c r="H28" s="94">
        <f t="shared" si="1"/>
        <v>53245.38</v>
      </c>
      <c r="I28" s="94">
        <v>0</v>
      </c>
      <c r="J28" s="49">
        <f t="shared" si="2"/>
        <v>57278.14</v>
      </c>
    </row>
    <row r="29" spans="1:10" ht="12.75">
      <c r="A29" s="34">
        <v>22</v>
      </c>
      <c r="B29" s="36" t="s">
        <v>70</v>
      </c>
      <c r="C29" s="92">
        <v>135743.62</v>
      </c>
      <c r="D29" s="92">
        <v>0</v>
      </c>
      <c r="E29" s="92">
        <v>0</v>
      </c>
      <c r="F29" s="92">
        <f t="shared" si="0"/>
        <v>135743.62</v>
      </c>
      <c r="G29" s="93">
        <v>44945.86</v>
      </c>
      <c r="H29" s="94">
        <f t="shared" si="1"/>
        <v>90797.76</v>
      </c>
      <c r="I29" s="94">
        <v>33766.380000000005</v>
      </c>
      <c r="J29" s="49">
        <f t="shared" si="2"/>
        <v>169510</v>
      </c>
    </row>
    <row r="30" spans="1:10" ht="12.75">
      <c r="A30" s="32">
        <v>23</v>
      </c>
      <c r="B30" s="95" t="s">
        <v>37</v>
      </c>
      <c r="C30" s="96">
        <v>2013.53</v>
      </c>
      <c r="D30" s="96">
        <v>0</v>
      </c>
      <c r="E30" s="96">
        <v>0</v>
      </c>
      <c r="F30" s="92">
        <f t="shared" si="0"/>
        <v>2013.53</v>
      </c>
      <c r="G30" s="97">
        <v>3.229</v>
      </c>
      <c r="H30" s="94">
        <f t="shared" si="1"/>
        <v>2010.301</v>
      </c>
      <c r="I30" s="94">
        <v>0</v>
      </c>
      <c r="J30" s="49">
        <f t="shared" si="2"/>
        <v>2013.53</v>
      </c>
    </row>
    <row r="31" spans="1:10" ht="12.75">
      <c r="A31" s="34">
        <v>24</v>
      </c>
      <c r="B31" s="36" t="s">
        <v>38</v>
      </c>
      <c r="C31" s="92">
        <v>133261.16</v>
      </c>
      <c r="D31" s="92">
        <v>0</v>
      </c>
      <c r="E31" s="92">
        <v>1327.9599999999919</v>
      </c>
      <c r="F31" s="92">
        <f t="shared" si="0"/>
        <v>131933.2</v>
      </c>
      <c r="G31" s="93">
        <v>869.341</v>
      </c>
      <c r="H31" s="94">
        <f t="shared" si="1"/>
        <v>131063.85900000001</v>
      </c>
      <c r="I31" s="94">
        <v>0</v>
      </c>
      <c r="J31" s="49">
        <f t="shared" si="2"/>
        <v>131933.2</v>
      </c>
    </row>
    <row r="32" spans="1:10" ht="12.75">
      <c r="A32" s="32">
        <v>25</v>
      </c>
      <c r="B32" s="95" t="s">
        <v>71</v>
      </c>
      <c r="C32" s="96">
        <v>13045.3</v>
      </c>
      <c r="D32" s="96">
        <v>0</v>
      </c>
      <c r="E32" s="96">
        <v>0</v>
      </c>
      <c r="F32" s="92">
        <f t="shared" si="0"/>
        <v>13045.3</v>
      </c>
      <c r="G32" s="97">
        <v>7162.358</v>
      </c>
      <c r="H32" s="94">
        <f t="shared" si="1"/>
        <v>5882.941999999999</v>
      </c>
      <c r="I32" s="94">
        <v>4294.740000000002</v>
      </c>
      <c r="J32" s="49">
        <f t="shared" si="2"/>
        <v>17340.04</v>
      </c>
    </row>
    <row r="33" spans="1:10" ht="12.75">
      <c r="A33" s="34">
        <v>26</v>
      </c>
      <c r="B33" s="36" t="s">
        <v>40</v>
      </c>
      <c r="C33" s="92">
        <v>26821.800000000003</v>
      </c>
      <c r="D33" s="92">
        <v>0</v>
      </c>
      <c r="E33" s="92">
        <v>0</v>
      </c>
      <c r="F33" s="92">
        <f t="shared" si="0"/>
        <v>26821.800000000003</v>
      </c>
      <c r="G33" s="93">
        <v>1051.81</v>
      </c>
      <c r="H33" s="94">
        <f t="shared" si="1"/>
        <v>25769.99</v>
      </c>
      <c r="I33" s="94">
        <v>0</v>
      </c>
      <c r="J33" s="49">
        <f t="shared" si="2"/>
        <v>26821.800000000003</v>
      </c>
    </row>
    <row r="34" spans="1:10" ht="12.75">
      <c r="A34" s="32">
        <v>27</v>
      </c>
      <c r="B34" s="36" t="s">
        <v>41</v>
      </c>
      <c r="C34" s="92">
        <v>410403.07</v>
      </c>
      <c r="D34" s="92">
        <v>7589.270000000019</v>
      </c>
      <c r="E34" s="92">
        <v>0</v>
      </c>
      <c r="F34" s="92">
        <f t="shared" si="0"/>
        <v>417992.34</v>
      </c>
      <c r="G34" s="93">
        <v>59370</v>
      </c>
      <c r="H34" s="94">
        <f t="shared" si="1"/>
        <v>358622.34</v>
      </c>
      <c r="I34" s="94">
        <v>0</v>
      </c>
      <c r="J34" s="49">
        <f t="shared" si="2"/>
        <v>417992.34</v>
      </c>
    </row>
    <row r="35" spans="1:10" ht="12.75">
      <c r="A35" s="34">
        <v>28</v>
      </c>
      <c r="B35" s="36" t="s">
        <v>42</v>
      </c>
      <c r="C35" s="92">
        <v>270021.52</v>
      </c>
      <c r="D35" s="92">
        <v>0</v>
      </c>
      <c r="E35" s="92">
        <v>1807.7000000000116</v>
      </c>
      <c r="F35" s="92">
        <f t="shared" si="0"/>
        <v>268213.82</v>
      </c>
      <c r="G35" s="93">
        <v>18851.08857</v>
      </c>
      <c r="H35" s="94">
        <f t="shared" si="1"/>
        <v>249362.73143</v>
      </c>
      <c r="I35" s="94">
        <v>0</v>
      </c>
      <c r="J35" s="49">
        <f t="shared" si="2"/>
        <v>268213.82</v>
      </c>
    </row>
    <row r="36" spans="1:10" ht="12.75">
      <c r="A36" s="32">
        <v>29</v>
      </c>
      <c r="B36" s="95" t="s">
        <v>43</v>
      </c>
      <c r="C36" s="96">
        <v>977.8499999999999</v>
      </c>
      <c r="D36" s="96">
        <v>0</v>
      </c>
      <c r="E36" s="96">
        <v>0</v>
      </c>
      <c r="F36" s="92">
        <f t="shared" si="0"/>
        <v>977.8499999999999</v>
      </c>
      <c r="G36" s="97">
        <v>64.615</v>
      </c>
      <c r="H36" s="94">
        <f t="shared" si="1"/>
        <v>913.2349999999999</v>
      </c>
      <c r="I36" s="94">
        <v>0</v>
      </c>
      <c r="J36" s="49">
        <f t="shared" si="2"/>
        <v>977.8499999999999</v>
      </c>
    </row>
    <row r="37" spans="1:10" ht="12.75">
      <c r="A37" s="34">
        <v>30</v>
      </c>
      <c r="B37" s="95" t="s">
        <v>44</v>
      </c>
      <c r="C37" s="96">
        <v>2124.42</v>
      </c>
      <c r="D37" s="96">
        <v>0</v>
      </c>
      <c r="E37" s="96">
        <v>0</v>
      </c>
      <c r="F37" s="92">
        <f t="shared" si="0"/>
        <v>2124.42</v>
      </c>
      <c r="G37" s="97">
        <v>125.3</v>
      </c>
      <c r="H37" s="94">
        <f t="shared" si="1"/>
        <v>1999.1200000000001</v>
      </c>
      <c r="I37" s="94">
        <v>0</v>
      </c>
      <c r="J37" s="49">
        <f t="shared" si="2"/>
        <v>2124.42</v>
      </c>
    </row>
    <row r="38" spans="1:10" ht="12.75">
      <c r="A38" s="32">
        <v>31</v>
      </c>
      <c r="B38" s="95" t="s">
        <v>72</v>
      </c>
      <c r="C38" s="96">
        <v>923.4</v>
      </c>
      <c r="D38" s="96">
        <v>0</v>
      </c>
      <c r="E38" s="96">
        <v>0</v>
      </c>
      <c r="F38" s="92">
        <f t="shared" si="0"/>
        <v>923.4</v>
      </c>
      <c r="G38" s="97">
        <v>73.923</v>
      </c>
      <c r="H38" s="94">
        <f t="shared" si="1"/>
        <v>849.477</v>
      </c>
      <c r="I38" s="94">
        <v>33.82000000000005</v>
      </c>
      <c r="J38" s="49">
        <f t="shared" si="2"/>
        <v>957.22</v>
      </c>
    </row>
    <row r="39" spans="1:10" ht="12.75">
      <c r="A39" s="34">
        <v>32</v>
      </c>
      <c r="B39" s="95" t="s">
        <v>46</v>
      </c>
      <c r="C39" s="96">
        <v>439.88</v>
      </c>
      <c r="D39" s="96">
        <v>0</v>
      </c>
      <c r="E39" s="96">
        <v>0</v>
      </c>
      <c r="F39" s="92">
        <f t="shared" si="0"/>
        <v>439.88</v>
      </c>
      <c r="G39" s="97">
        <v>97.22</v>
      </c>
      <c r="H39" s="94">
        <f t="shared" si="1"/>
        <v>342.65999999999997</v>
      </c>
      <c r="I39" s="94">
        <v>0</v>
      </c>
      <c r="J39" s="49">
        <f t="shared" si="2"/>
        <v>439.88</v>
      </c>
    </row>
    <row r="40" spans="1:10" ht="12.75">
      <c r="A40" s="32">
        <v>33</v>
      </c>
      <c r="B40" s="95" t="s">
        <v>47</v>
      </c>
      <c r="C40" s="96">
        <v>35798.19</v>
      </c>
      <c r="D40" s="96">
        <v>0</v>
      </c>
      <c r="E40" s="96">
        <v>0</v>
      </c>
      <c r="F40" s="92">
        <f t="shared" si="0"/>
        <v>35798.19</v>
      </c>
      <c r="G40" s="97">
        <v>0</v>
      </c>
      <c r="H40" s="94">
        <f t="shared" si="1"/>
        <v>35798.19</v>
      </c>
      <c r="I40" s="94">
        <v>0</v>
      </c>
      <c r="J40" s="49">
        <f t="shared" si="2"/>
        <v>35798.19</v>
      </c>
    </row>
    <row r="41" spans="1:10" ht="12.75">
      <c r="A41" s="34">
        <v>34</v>
      </c>
      <c r="B41" s="95" t="s">
        <v>73</v>
      </c>
      <c r="C41" s="96">
        <v>240.60000000000002</v>
      </c>
      <c r="D41" s="96">
        <v>0</v>
      </c>
      <c r="E41" s="96">
        <v>0</v>
      </c>
      <c r="F41" s="92">
        <f t="shared" si="0"/>
        <v>240.60000000000002</v>
      </c>
      <c r="G41" s="97">
        <v>183.58</v>
      </c>
      <c r="H41" s="94">
        <f t="shared" si="1"/>
        <v>57.02000000000001</v>
      </c>
      <c r="I41" s="94">
        <v>106.48000000000002</v>
      </c>
      <c r="J41" s="49">
        <f t="shared" si="2"/>
        <v>347.08000000000004</v>
      </c>
    </row>
    <row r="42" spans="1:10" ht="12.75">
      <c r="A42" s="32">
        <v>35</v>
      </c>
      <c r="B42" s="95" t="s">
        <v>49</v>
      </c>
      <c r="C42" s="96">
        <v>2305.44</v>
      </c>
      <c r="D42" s="96">
        <v>0</v>
      </c>
      <c r="E42" s="96">
        <v>0</v>
      </c>
      <c r="F42" s="92">
        <f t="shared" si="0"/>
        <v>2305.44</v>
      </c>
      <c r="G42" s="97">
        <v>0</v>
      </c>
      <c r="H42" s="94">
        <f t="shared" si="1"/>
        <v>2305.44</v>
      </c>
      <c r="I42" s="94">
        <v>0</v>
      </c>
      <c r="J42" s="49">
        <f t="shared" si="2"/>
        <v>2305.44</v>
      </c>
    </row>
    <row r="43" spans="1:10" ht="12.75">
      <c r="A43" s="34"/>
      <c r="B43" s="98" t="s">
        <v>50</v>
      </c>
      <c r="C43" s="101">
        <f aca="true" t="shared" si="3" ref="C43:J43">SUM(C8:C42)</f>
        <v>2860426.4899999993</v>
      </c>
      <c r="D43" s="99">
        <f t="shared" si="3"/>
        <v>34717.18000000003</v>
      </c>
      <c r="E43" s="99">
        <f t="shared" si="3"/>
        <v>7836.390000000043</v>
      </c>
      <c r="F43" s="102">
        <f t="shared" si="3"/>
        <v>2887307.2799999993</v>
      </c>
      <c r="G43" s="100">
        <f t="shared" si="3"/>
        <v>304148.72357</v>
      </c>
      <c r="H43" s="100">
        <f t="shared" si="3"/>
        <v>2583158.55643</v>
      </c>
      <c r="I43" s="100">
        <f t="shared" si="3"/>
        <v>42559.340000000026</v>
      </c>
      <c r="J43" s="103">
        <f t="shared" si="3"/>
        <v>2929866.6199999996</v>
      </c>
    </row>
    <row r="44" spans="1:9" ht="15" customHeight="1">
      <c r="A44" s="75" t="s">
        <v>80</v>
      </c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26.25" customHeight="1">
      <c r="A46" s="76" t="s">
        <v>74</v>
      </c>
      <c r="B46" s="131" t="s">
        <v>5</v>
      </c>
      <c r="C46" s="132"/>
      <c r="D46" s="132"/>
      <c r="E46" s="132"/>
      <c r="F46" s="132"/>
      <c r="G46" s="133"/>
      <c r="H46" s="76" t="s">
        <v>75</v>
      </c>
      <c r="I46" s="86"/>
    </row>
    <row r="47" spans="1:9" ht="12.75">
      <c r="A47" s="77">
        <v>1</v>
      </c>
      <c r="B47" s="127" t="s">
        <v>22</v>
      </c>
      <c r="C47" s="128"/>
      <c r="D47" s="128"/>
      <c r="E47" s="128"/>
      <c r="F47" s="128"/>
      <c r="G47" s="129"/>
      <c r="H47" s="79">
        <f>843</f>
        <v>843</v>
      </c>
      <c r="I47" s="87"/>
    </row>
    <row r="48" spans="1:9" ht="12.75">
      <c r="A48" s="77">
        <v>2</v>
      </c>
      <c r="B48" s="127" t="s">
        <v>31</v>
      </c>
      <c r="C48" s="128"/>
      <c r="D48" s="128"/>
      <c r="E48" s="128"/>
      <c r="F48" s="128"/>
      <c r="G48" s="129"/>
      <c r="H48" s="79">
        <f>(1784.23+882.34)</f>
        <v>2666.57</v>
      </c>
      <c r="I48" s="87"/>
    </row>
    <row r="49" spans="1:9" ht="12.75">
      <c r="A49" s="77">
        <v>3</v>
      </c>
      <c r="B49" s="127" t="s">
        <v>36</v>
      </c>
      <c r="C49" s="128"/>
      <c r="D49" s="128"/>
      <c r="E49" s="128"/>
      <c r="F49" s="128"/>
      <c r="G49" s="129"/>
      <c r="H49" s="79">
        <f>(40966.38-7200)</f>
        <v>33766.38</v>
      </c>
      <c r="I49" s="87"/>
    </row>
    <row r="50" spans="1:9" ht="12.75">
      <c r="A50" s="77">
        <v>4</v>
      </c>
      <c r="B50" s="127" t="s">
        <v>39</v>
      </c>
      <c r="C50" s="128"/>
      <c r="D50" s="128"/>
      <c r="E50" s="128"/>
      <c r="F50" s="128"/>
      <c r="G50" s="129"/>
      <c r="H50" s="79">
        <f>4294.74</f>
        <v>4294.74</v>
      </c>
      <c r="I50" s="87"/>
    </row>
    <row r="51" spans="1:9" ht="12.75">
      <c r="A51" s="77">
        <v>5</v>
      </c>
      <c r="B51" s="127" t="s">
        <v>76</v>
      </c>
      <c r="C51" s="128"/>
      <c r="D51" s="128"/>
      <c r="E51" s="128"/>
      <c r="F51" s="128"/>
      <c r="G51" s="129"/>
      <c r="H51" s="79">
        <f>106.48</f>
        <v>106.48</v>
      </c>
      <c r="I51" s="87"/>
    </row>
    <row r="52" spans="1:9" ht="12.75">
      <c r="A52" s="77">
        <v>6</v>
      </c>
      <c r="B52" s="127" t="s">
        <v>45</v>
      </c>
      <c r="C52" s="128"/>
      <c r="D52" s="128"/>
      <c r="E52" s="128"/>
      <c r="F52" s="128"/>
      <c r="G52" s="129"/>
      <c r="H52" s="79">
        <f>33.82</f>
        <v>33.82</v>
      </c>
      <c r="I52" s="87"/>
    </row>
    <row r="53" spans="1:9" ht="12.75">
      <c r="A53" s="77">
        <v>7</v>
      </c>
      <c r="B53" s="127" t="s">
        <v>33</v>
      </c>
      <c r="C53" s="128"/>
      <c r="D53" s="128"/>
      <c r="E53" s="128"/>
      <c r="F53" s="128"/>
      <c r="G53" s="129"/>
      <c r="H53" s="79">
        <f>219.43</f>
        <v>219.43</v>
      </c>
      <c r="I53" s="87"/>
    </row>
    <row r="54" spans="1:9" ht="12.75">
      <c r="A54" s="77">
        <v>8</v>
      </c>
      <c r="B54" s="127" t="s">
        <v>34</v>
      </c>
      <c r="C54" s="128"/>
      <c r="D54" s="128"/>
      <c r="E54" s="128"/>
      <c r="F54" s="128"/>
      <c r="G54" s="129"/>
      <c r="H54" s="79">
        <f>628.92</f>
        <v>628.92</v>
      </c>
      <c r="I54" s="87"/>
    </row>
    <row r="55" spans="1:9" ht="12.75">
      <c r="A55" s="78"/>
      <c r="B55" s="121" t="s">
        <v>77</v>
      </c>
      <c r="C55" s="122"/>
      <c r="D55" s="122"/>
      <c r="E55" s="122"/>
      <c r="F55" s="122"/>
      <c r="G55" s="123"/>
      <c r="H55" s="79">
        <f>SUM(H47:H54)</f>
        <v>42559.34</v>
      </c>
      <c r="I55" s="87"/>
    </row>
    <row r="56" spans="1:9" ht="12.75">
      <c r="A56" s="78"/>
      <c r="B56" s="124" t="s">
        <v>78</v>
      </c>
      <c r="C56" s="125"/>
      <c r="D56" s="125"/>
      <c r="E56" s="125"/>
      <c r="F56" s="125"/>
      <c r="G56" s="126"/>
      <c r="H56" s="80">
        <f>H55/100000</f>
        <v>0.42559339999999996</v>
      </c>
      <c r="I56" s="88"/>
    </row>
  </sheetData>
  <sheetProtection/>
  <mergeCells count="13">
    <mergeCell ref="B52:G52"/>
    <mergeCell ref="B53:G53"/>
    <mergeCell ref="B54:G54"/>
    <mergeCell ref="B46:G46"/>
    <mergeCell ref="B47:G47"/>
    <mergeCell ref="B48:G48"/>
    <mergeCell ref="B55:G55"/>
    <mergeCell ref="B56:G56"/>
    <mergeCell ref="A1:J1"/>
    <mergeCell ref="A3:J3"/>
    <mergeCell ref="B49:G49"/>
    <mergeCell ref="B50:G50"/>
    <mergeCell ref="B51:G51"/>
  </mergeCells>
  <printOptions horizontalCentered="1"/>
  <pageMargins left="0.25" right="0" top="0.25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9" sqref="E49"/>
    </sheetView>
  </sheetViews>
  <sheetFormatPr defaultColWidth="9.140625" defaultRowHeight="12.75"/>
  <cols>
    <col min="1" max="1" width="7.140625" style="25" customWidth="1"/>
    <col min="2" max="4" width="16.140625" style="25" customWidth="1"/>
    <col min="5" max="5" width="12.421875" style="25" customWidth="1"/>
    <col min="6" max="8" width="13.8515625" style="25" hidden="1" customWidth="1"/>
    <col min="9" max="11" width="13.140625" style="25" hidden="1" customWidth="1"/>
    <col min="12" max="12" width="11.28125" style="25" hidden="1" customWidth="1"/>
    <col min="13" max="13" width="12.28125" style="25" customWidth="1"/>
    <col min="14" max="14" width="10.57421875" style="39" customWidth="1"/>
    <col min="15" max="16384" width="9.140625" style="25" customWidth="1"/>
  </cols>
  <sheetData>
    <row r="1" ht="12.75">
      <c r="N1" s="39" t="s">
        <v>79</v>
      </c>
    </row>
    <row r="2" spans="1:14" ht="12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6:8" ht="11.25" customHeight="1">
      <c r="F3" s="26" t="s">
        <v>1</v>
      </c>
      <c r="G3" s="26"/>
      <c r="H3" s="26"/>
    </row>
    <row r="4" spans="1:14" ht="12.75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ht="9" customHeight="1"/>
    <row r="6" ht="14.25" customHeight="1">
      <c r="M6" s="27" t="s">
        <v>56</v>
      </c>
    </row>
    <row r="7" spans="1:14" ht="52.5" customHeight="1">
      <c r="A7" s="62" t="s">
        <v>4</v>
      </c>
      <c r="B7" s="62" t="s">
        <v>5</v>
      </c>
      <c r="C7" s="62" t="s">
        <v>62</v>
      </c>
      <c r="D7" s="60" t="s">
        <v>61</v>
      </c>
      <c r="E7" s="61" t="s">
        <v>63</v>
      </c>
      <c r="F7" s="60" t="s">
        <v>9</v>
      </c>
      <c r="G7" s="60"/>
      <c r="H7" s="60"/>
      <c r="I7" s="130" t="s">
        <v>55</v>
      </c>
      <c r="J7" s="130"/>
      <c r="K7" s="130"/>
      <c r="L7" s="130"/>
      <c r="M7" s="130"/>
      <c r="N7" s="57" t="s">
        <v>64</v>
      </c>
    </row>
    <row r="8" spans="1:14" ht="12.75">
      <c r="A8" s="32">
        <v>1</v>
      </c>
      <c r="B8" s="32">
        <v>2</v>
      </c>
      <c r="C8" s="32">
        <v>3</v>
      </c>
      <c r="D8" s="32">
        <v>4</v>
      </c>
      <c r="E8" s="52" t="s">
        <v>65</v>
      </c>
      <c r="F8" s="52">
        <v>9</v>
      </c>
      <c r="G8" s="32">
        <v>10</v>
      </c>
      <c r="H8" s="32">
        <v>11</v>
      </c>
      <c r="I8" s="32">
        <v>9</v>
      </c>
      <c r="J8" s="32">
        <v>13</v>
      </c>
      <c r="K8" s="32">
        <v>14</v>
      </c>
      <c r="L8" s="32">
        <v>10</v>
      </c>
      <c r="M8" s="32">
        <v>6</v>
      </c>
      <c r="N8" s="32">
        <v>7</v>
      </c>
    </row>
    <row r="9" spans="1:14" ht="12.75">
      <c r="A9" s="32">
        <v>1</v>
      </c>
      <c r="B9" s="66" t="s">
        <v>70</v>
      </c>
      <c r="C9" s="67">
        <v>135743.62</v>
      </c>
      <c r="D9" s="68">
        <v>44945.86</v>
      </c>
      <c r="E9" s="69">
        <f>C9-D9+33766.38</f>
        <v>124564.13999999998</v>
      </c>
      <c r="F9" s="70" t="e">
        <f>#REF!+#REF!</f>
        <v>#REF!</v>
      </c>
      <c r="G9" s="70">
        <v>58558.74</v>
      </c>
      <c r="H9" s="70">
        <v>23478.49</v>
      </c>
      <c r="I9" s="71">
        <f aca="true" t="shared" si="0" ref="I9:I43">G9+H9</f>
        <v>82037.23</v>
      </c>
      <c r="J9" s="66">
        <v>29878.79</v>
      </c>
      <c r="K9" s="66">
        <v>13496.53</v>
      </c>
      <c r="L9" s="71">
        <f aca="true" t="shared" si="1" ref="L9:L43">J9+K9</f>
        <v>43375.32</v>
      </c>
      <c r="M9" s="72">
        <f aca="true" t="shared" si="2" ref="M9:M43">I9+L9</f>
        <v>125412.54999999999</v>
      </c>
      <c r="N9" s="50">
        <f aca="true" t="shared" si="3" ref="N9:N44">M9/E9</f>
        <v>1.0068110292416421</v>
      </c>
    </row>
    <row r="10" spans="1:14" ht="12.75">
      <c r="A10" s="34">
        <v>2</v>
      </c>
      <c r="B10" s="73" t="s">
        <v>68</v>
      </c>
      <c r="C10" s="74">
        <v>4638.25</v>
      </c>
      <c r="D10" s="70">
        <v>428.07</v>
      </c>
      <c r="E10" s="69">
        <f>C10-D10+219.43</f>
        <v>4429.610000000001</v>
      </c>
      <c r="F10" s="70" t="e">
        <f>#REF!+#REF!</f>
        <v>#REF!</v>
      </c>
      <c r="G10" s="70">
        <v>0</v>
      </c>
      <c r="H10" s="70">
        <v>3193.94</v>
      </c>
      <c r="I10" s="71">
        <f t="shared" si="0"/>
        <v>3193.94</v>
      </c>
      <c r="J10" s="66">
        <v>0</v>
      </c>
      <c r="K10" s="66">
        <v>1235.81</v>
      </c>
      <c r="L10" s="71">
        <f t="shared" si="1"/>
        <v>1235.81</v>
      </c>
      <c r="M10" s="72">
        <f t="shared" si="2"/>
        <v>4429.75</v>
      </c>
      <c r="N10" s="50">
        <f t="shared" si="3"/>
        <v>1.0000316054912282</v>
      </c>
    </row>
    <row r="11" spans="1:17" ht="12.75">
      <c r="A11" s="32">
        <v>3</v>
      </c>
      <c r="B11" s="35" t="s">
        <v>43</v>
      </c>
      <c r="C11" s="55">
        <v>977.8499999999999</v>
      </c>
      <c r="D11" s="42">
        <v>64.615</v>
      </c>
      <c r="E11" s="58">
        <f>C11-D11</f>
        <v>913.2349999999999</v>
      </c>
      <c r="F11" s="42" t="e">
        <f>#REF!+#REF!</f>
        <v>#REF!</v>
      </c>
      <c r="G11" s="42">
        <v>0</v>
      </c>
      <c r="H11" s="42">
        <v>912</v>
      </c>
      <c r="I11" s="49">
        <f t="shared" si="0"/>
        <v>912</v>
      </c>
      <c r="J11" s="29">
        <v>0</v>
      </c>
      <c r="K11" s="29">
        <v>0</v>
      </c>
      <c r="L11" s="49">
        <f t="shared" si="1"/>
        <v>0</v>
      </c>
      <c r="M11" s="33">
        <f t="shared" si="2"/>
        <v>912</v>
      </c>
      <c r="N11" s="48">
        <f t="shared" si="3"/>
        <v>0.9986476646208261</v>
      </c>
      <c r="Q11" s="25">
        <v>7940.68</v>
      </c>
    </row>
    <row r="12" spans="1:17" ht="12.75">
      <c r="A12" s="34">
        <v>4</v>
      </c>
      <c r="B12" s="29" t="s">
        <v>28</v>
      </c>
      <c r="C12" s="54">
        <v>242428.34999999998</v>
      </c>
      <c r="D12" s="64">
        <v>25006.019999999997</v>
      </c>
      <c r="E12" s="58">
        <f>C12-D12</f>
        <v>217422.33</v>
      </c>
      <c r="F12" s="42" t="e">
        <f>#REF!+#REF!</f>
        <v>#REF!</v>
      </c>
      <c r="G12" s="42">
        <v>116272.4</v>
      </c>
      <c r="H12" s="42">
        <v>48641.5</v>
      </c>
      <c r="I12" s="49">
        <f t="shared" si="0"/>
        <v>164913.9</v>
      </c>
      <c r="J12" s="29">
        <v>41830.9</v>
      </c>
      <c r="K12" s="29">
        <v>8158</v>
      </c>
      <c r="L12" s="49">
        <f t="shared" si="1"/>
        <v>49988.9</v>
      </c>
      <c r="M12" s="33">
        <f t="shared" si="2"/>
        <v>214902.8</v>
      </c>
      <c r="N12" s="48">
        <f t="shared" si="3"/>
        <v>0.9884118158424666</v>
      </c>
      <c r="Q12" s="25">
        <v>5121.74</v>
      </c>
    </row>
    <row r="13" spans="1:18" ht="12.75">
      <c r="A13" s="32">
        <v>5</v>
      </c>
      <c r="B13" s="35" t="s">
        <v>37</v>
      </c>
      <c r="C13" s="55">
        <v>2013.53</v>
      </c>
      <c r="D13" s="42">
        <v>3.229</v>
      </c>
      <c r="E13" s="58">
        <f>C13-D13</f>
        <v>2010.301</v>
      </c>
      <c r="F13" s="42" t="e">
        <f>#REF!+#REF!</f>
        <v>#REF!</v>
      </c>
      <c r="G13" s="42">
        <v>0</v>
      </c>
      <c r="H13" s="42">
        <v>1164.8</v>
      </c>
      <c r="I13" s="49">
        <f t="shared" si="0"/>
        <v>1164.8</v>
      </c>
      <c r="J13" s="29">
        <v>0</v>
      </c>
      <c r="K13" s="29">
        <v>772.46</v>
      </c>
      <c r="L13" s="49">
        <f t="shared" si="1"/>
        <v>772.46</v>
      </c>
      <c r="M13" s="33">
        <f t="shared" si="2"/>
        <v>1937.26</v>
      </c>
      <c r="N13" s="48">
        <f t="shared" si="3"/>
        <v>0.9636666349964508</v>
      </c>
      <c r="Q13" s="25">
        <f>SUM(Q11:Q12)</f>
        <v>13062.42</v>
      </c>
      <c r="R13" s="25">
        <f>Q13*2</f>
        <v>26124.84</v>
      </c>
    </row>
    <row r="14" spans="1:18" ht="12.75">
      <c r="A14" s="34">
        <v>6</v>
      </c>
      <c r="B14" s="73" t="s">
        <v>67</v>
      </c>
      <c r="C14" s="74">
        <v>9398.09</v>
      </c>
      <c r="D14" s="70">
        <v>1022.0999999999999</v>
      </c>
      <c r="E14" s="69">
        <f>C14-D14+2666.57</f>
        <v>11042.56</v>
      </c>
      <c r="F14" s="70" t="e">
        <f>#REF!+#REF!</f>
        <v>#REF!</v>
      </c>
      <c r="G14" s="70">
        <v>0</v>
      </c>
      <c r="H14" s="70">
        <v>6589.8</v>
      </c>
      <c r="I14" s="71">
        <f t="shared" si="0"/>
        <v>6589.8</v>
      </c>
      <c r="J14" s="66">
        <v>0</v>
      </c>
      <c r="K14" s="66">
        <v>4042.2</v>
      </c>
      <c r="L14" s="71">
        <f t="shared" si="1"/>
        <v>4042.2</v>
      </c>
      <c r="M14" s="72">
        <f t="shared" si="2"/>
        <v>10632</v>
      </c>
      <c r="N14" s="50">
        <f t="shared" si="3"/>
        <v>0.9628202156021792</v>
      </c>
      <c r="R14" s="25">
        <v>6661.19</v>
      </c>
    </row>
    <row r="15" spans="1:18" ht="12.75">
      <c r="A15" s="32">
        <v>7</v>
      </c>
      <c r="B15" s="66" t="s">
        <v>69</v>
      </c>
      <c r="C15" s="67">
        <v>104237.44</v>
      </c>
      <c r="D15" s="68">
        <v>8520.93</v>
      </c>
      <c r="E15" s="69">
        <f>C15-D15+628.92</f>
        <v>96345.43000000001</v>
      </c>
      <c r="F15" s="70" t="e">
        <f>#REF!+#REF!</f>
        <v>#REF!</v>
      </c>
      <c r="G15" s="70">
        <v>0</v>
      </c>
      <c r="H15" s="70">
        <v>60294.84</v>
      </c>
      <c r="I15" s="71">
        <f t="shared" si="0"/>
        <v>60294.84</v>
      </c>
      <c r="J15" s="66">
        <v>0</v>
      </c>
      <c r="K15" s="66">
        <v>32232.38</v>
      </c>
      <c r="L15" s="71">
        <f t="shared" si="1"/>
        <v>32232.38</v>
      </c>
      <c r="M15" s="72">
        <f t="shared" si="2"/>
        <v>92527.22</v>
      </c>
      <c r="N15" s="50">
        <f t="shared" si="3"/>
        <v>0.9603695785051766</v>
      </c>
      <c r="R15" s="25">
        <f>SUM(R13:R14)</f>
        <v>32786.03</v>
      </c>
    </row>
    <row r="16" spans="1:14" ht="12.75">
      <c r="A16" s="34">
        <v>8</v>
      </c>
      <c r="B16" s="29" t="s">
        <v>21</v>
      </c>
      <c r="C16" s="54">
        <v>97568.91</v>
      </c>
      <c r="D16" s="64">
        <v>3323.21</v>
      </c>
      <c r="E16" s="58">
        <f aca="true" t="shared" si="4" ref="E16:E25">C16-D16</f>
        <v>94245.7</v>
      </c>
      <c r="F16" s="42" t="e">
        <f>#REF!+#REF!</f>
        <v>#REF!</v>
      </c>
      <c r="G16" s="42">
        <v>34247.4</v>
      </c>
      <c r="H16" s="42">
        <v>35947.2</v>
      </c>
      <c r="I16" s="49">
        <f t="shared" si="0"/>
        <v>70194.6</v>
      </c>
      <c r="J16" s="29">
        <v>9490.7</v>
      </c>
      <c r="K16" s="29">
        <v>8402.7</v>
      </c>
      <c r="L16" s="49">
        <f t="shared" si="1"/>
        <v>17893.4</v>
      </c>
      <c r="M16" s="33">
        <f t="shared" si="2"/>
        <v>88088</v>
      </c>
      <c r="N16" s="48">
        <f t="shared" si="3"/>
        <v>0.9346633321201923</v>
      </c>
    </row>
    <row r="17" spans="1:14" ht="12.75">
      <c r="A17" s="32">
        <v>9</v>
      </c>
      <c r="B17" s="29" t="s">
        <v>26</v>
      </c>
      <c r="C17" s="54">
        <v>143270.36</v>
      </c>
      <c r="D17" s="64">
        <v>167.22</v>
      </c>
      <c r="E17" s="58">
        <f t="shared" si="4"/>
        <v>143103.13999999998</v>
      </c>
      <c r="F17" s="42" t="e">
        <f>#REF!+#REF!</f>
        <v>#REF!</v>
      </c>
      <c r="G17" s="42">
        <v>0</v>
      </c>
      <c r="H17" s="42">
        <v>70748</v>
      </c>
      <c r="I17" s="49">
        <f t="shared" si="0"/>
        <v>70748</v>
      </c>
      <c r="J17" s="29">
        <v>0</v>
      </c>
      <c r="K17" s="29">
        <v>54810.5</v>
      </c>
      <c r="L17" s="49">
        <f t="shared" si="1"/>
        <v>54810.5</v>
      </c>
      <c r="M17" s="33">
        <f t="shared" si="2"/>
        <v>125558.5</v>
      </c>
      <c r="N17" s="48">
        <f t="shared" si="3"/>
        <v>0.8773986370948954</v>
      </c>
    </row>
    <row r="18" spans="1:14" ht="12.75">
      <c r="A18" s="34">
        <v>10</v>
      </c>
      <c r="B18" s="35" t="s">
        <v>49</v>
      </c>
      <c r="C18" s="55">
        <v>2305.44</v>
      </c>
      <c r="D18" s="42">
        <v>0</v>
      </c>
      <c r="E18" s="58">
        <f t="shared" si="4"/>
        <v>2305.44</v>
      </c>
      <c r="F18" s="42" t="e">
        <f>#REF!+#REF!</f>
        <v>#REF!</v>
      </c>
      <c r="G18" s="42">
        <v>0</v>
      </c>
      <c r="H18" s="42">
        <v>934</v>
      </c>
      <c r="I18" s="49">
        <f t="shared" si="0"/>
        <v>934</v>
      </c>
      <c r="J18" s="29">
        <v>0</v>
      </c>
      <c r="K18" s="29">
        <v>1072</v>
      </c>
      <c r="L18" s="49">
        <f t="shared" si="1"/>
        <v>1072</v>
      </c>
      <c r="M18" s="33">
        <f t="shared" si="2"/>
        <v>2006</v>
      </c>
      <c r="N18" s="48">
        <f t="shared" si="3"/>
        <v>0.8701158997848567</v>
      </c>
    </row>
    <row r="19" spans="1:14" ht="12.75">
      <c r="A19" s="32">
        <v>11</v>
      </c>
      <c r="B19" s="29" t="s">
        <v>27</v>
      </c>
      <c r="C19" s="54">
        <v>78020.67</v>
      </c>
      <c r="D19" s="64">
        <v>8311.459</v>
      </c>
      <c r="E19" s="58">
        <f t="shared" si="4"/>
        <v>69709.211</v>
      </c>
      <c r="F19" s="42" t="e">
        <f>#REF!+#REF!</f>
        <v>#REF!</v>
      </c>
      <c r="G19" s="42">
        <v>0</v>
      </c>
      <c r="H19" s="42">
        <v>31308.46</v>
      </c>
      <c r="I19" s="49">
        <f t="shared" si="0"/>
        <v>31308.46</v>
      </c>
      <c r="J19" s="29">
        <v>0</v>
      </c>
      <c r="K19" s="29">
        <v>27304.53</v>
      </c>
      <c r="L19" s="49">
        <f t="shared" si="1"/>
        <v>27304.53</v>
      </c>
      <c r="M19" s="33">
        <f t="shared" si="2"/>
        <v>58612.99</v>
      </c>
      <c r="N19" s="48">
        <f t="shared" si="3"/>
        <v>0.8408213083920861</v>
      </c>
    </row>
    <row r="20" spans="1:14" ht="12.75">
      <c r="A20" s="34">
        <v>12</v>
      </c>
      <c r="B20" s="29" t="s">
        <v>41</v>
      </c>
      <c r="C20" s="54">
        <v>417992.34</v>
      </c>
      <c r="D20" s="64">
        <v>59370</v>
      </c>
      <c r="E20" s="58">
        <f t="shared" si="4"/>
        <v>358622.34</v>
      </c>
      <c r="F20" s="42" t="e">
        <f>#REF!+#REF!</f>
        <v>#REF!</v>
      </c>
      <c r="G20" s="42">
        <v>83513.19</v>
      </c>
      <c r="H20" s="42">
        <v>154207.75</v>
      </c>
      <c r="I20" s="49">
        <f t="shared" si="0"/>
        <v>237720.94</v>
      </c>
      <c r="J20" s="49">
        <v>21182.9</v>
      </c>
      <c r="K20" s="29">
        <v>38133.41</v>
      </c>
      <c r="L20" s="49">
        <f t="shared" si="1"/>
        <v>59316.310000000005</v>
      </c>
      <c r="M20" s="33">
        <f t="shared" si="2"/>
        <v>297037.25</v>
      </c>
      <c r="N20" s="48">
        <f t="shared" si="3"/>
        <v>0.8282731354661285</v>
      </c>
    </row>
    <row r="21" spans="1:14" ht="12.75">
      <c r="A21" s="32">
        <v>13</v>
      </c>
      <c r="B21" s="29" t="s">
        <v>23</v>
      </c>
      <c r="C21" s="54">
        <v>23833.21</v>
      </c>
      <c r="D21" s="64">
        <v>469.75</v>
      </c>
      <c r="E21" s="58">
        <f t="shared" si="4"/>
        <v>23363.46</v>
      </c>
      <c r="F21" s="42" t="e">
        <f>#REF!+#REF!</f>
        <v>#REF!</v>
      </c>
      <c r="G21" s="42">
        <v>0</v>
      </c>
      <c r="H21" s="42">
        <v>10232.2</v>
      </c>
      <c r="I21" s="49">
        <f t="shared" si="0"/>
        <v>10232.2</v>
      </c>
      <c r="J21" s="29">
        <v>0</v>
      </c>
      <c r="K21" s="29">
        <v>9004.29</v>
      </c>
      <c r="L21" s="49">
        <f t="shared" si="1"/>
        <v>9004.29</v>
      </c>
      <c r="M21" s="33">
        <f t="shared" si="2"/>
        <v>19236.49</v>
      </c>
      <c r="N21" s="48">
        <f t="shared" si="3"/>
        <v>0.8233579272933034</v>
      </c>
    </row>
    <row r="22" spans="1:14" ht="12.75">
      <c r="A22" s="34">
        <v>14</v>
      </c>
      <c r="B22" s="29" t="s">
        <v>35</v>
      </c>
      <c r="C22" s="54">
        <v>57278.14</v>
      </c>
      <c r="D22" s="64">
        <v>4032.76</v>
      </c>
      <c r="E22" s="58">
        <f t="shared" si="4"/>
        <v>53245.38</v>
      </c>
      <c r="F22" s="42" t="e">
        <f>#REF!+#REF!</f>
        <v>#REF!</v>
      </c>
      <c r="G22" s="42">
        <v>13087.12</v>
      </c>
      <c r="H22" s="42">
        <v>12539.95</v>
      </c>
      <c r="I22" s="49">
        <f t="shared" si="0"/>
        <v>25627.07</v>
      </c>
      <c r="J22" s="29">
        <v>9051.45</v>
      </c>
      <c r="K22" s="29">
        <v>8690.18</v>
      </c>
      <c r="L22" s="49">
        <f t="shared" si="1"/>
        <v>17741.63</v>
      </c>
      <c r="M22" s="33">
        <f t="shared" si="2"/>
        <v>43368.7</v>
      </c>
      <c r="N22" s="48">
        <f t="shared" si="3"/>
        <v>0.814506347780784</v>
      </c>
    </row>
    <row r="23" spans="1:14" ht="12.75">
      <c r="A23" s="32">
        <v>15</v>
      </c>
      <c r="B23" s="36" t="s">
        <v>40</v>
      </c>
      <c r="C23" s="56">
        <v>26821.800000000003</v>
      </c>
      <c r="D23" s="65">
        <v>1051.81</v>
      </c>
      <c r="E23" s="58">
        <f t="shared" si="4"/>
        <v>25769.99</v>
      </c>
      <c r="F23" s="42" t="e">
        <f>#REF!+#REF!</f>
        <v>#REF!</v>
      </c>
      <c r="G23" s="42">
        <v>0</v>
      </c>
      <c r="H23" s="42">
        <v>15786.24</v>
      </c>
      <c r="I23" s="49">
        <f t="shared" si="0"/>
        <v>15786.24</v>
      </c>
      <c r="J23" s="29">
        <v>0</v>
      </c>
      <c r="K23" s="29">
        <v>5190.58</v>
      </c>
      <c r="L23" s="49">
        <f t="shared" si="1"/>
        <v>5190.58</v>
      </c>
      <c r="M23" s="33">
        <f t="shared" si="2"/>
        <v>20976.82</v>
      </c>
      <c r="N23" s="48">
        <f t="shared" si="3"/>
        <v>0.8140018680643647</v>
      </c>
    </row>
    <row r="24" spans="1:14" ht="12.75">
      <c r="A24" s="34">
        <v>16</v>
      </c>
      <c r="B24" s="29" t="s">
        <v>25</v>
      </c>
      <c r="C24" s="54">
        <v>93101.11</v>
      </c>
      <c r="D24" s="64">
        <v>4708.88</v>
      </c>
      <c r="E24" s="58">
        <f t="shared" si="4"/>
        <v>88392.23</v>
      </c>
      <c r="F24" s="42" t="e">
        <f>#REF!+#REF!</f>
        <v>#REF!</v>
      </c>
      <c r="G24" s="42">
        <v>0</v>
      </c>
      <c r="H24" s="42">
        <v>53412.04</v>
      </c>
      <c r="I24" s="49">
        <f t="shared" si="0"/>
        <v>53412.04</v>
      </c>
      <c r="J24" s="29">
        <v>0</v>
      </c>
      <c r="K24" s="29">
        <v>15557.73</v>
      </c>
      <c r="L24" s="49">
        <f t="shared" si="1"/>
        <v>15557.73</v>
      </c>
      <c r="M24" s="33">
        <f t="shared" si="2"/>
        <v>68969.77</v>
      </c>
      <c r="N24" s="48">
        <f t="shared" si="3"/>
        <v>0.7802696006198736</v>
      </c>
    </row>
    <row r="25" spans="1:14" ht="12.75">
      <c r="A25" s="32">
        <v>17</v>
      </c>
      <c r="B25" s="29" t="s">
        <v>24</v>
      </c>
      <c r="C25" s="54">
        <v>28810.02</v>
      </c>
      <c r="D25" s="64">
        <v>1269.4</v>
      </c>
      <c r="E25" s="58">
        <f t="shared" si="4"/>
        <v>27540.62</v>
      </c>
      <c r="F25" s="42" t="e">
        <f>#REF!+#REF!</f>
        <v>#REF!</v>
      </c>
      <c r="G25" s="42">
        <v>0</v>
      </c>
      <c r="H25" s="42">
        <v>18099.17</v>
      </c>
      <c r="I25" s="49">
        <f t="shared" si="0"/>
        <v>18099.17</v>
      </c>
      <c r="J25" s="29">
        <v>0</v>
      </c>
      <c r="K25" s="49">
        <v>2946.3</v>
      </c>
      <c r="L25" s="49">
        <f t="shared" si="1"/>
        <v>2946.3</v>
      </c>
      <c r="M25" s="33">
        <f t="shared" si="2"/>
        <v>21045.469999999998</v>
      </c>
      <c r="N25" s="48">
        <f t="shared" si="3"/>
        <v>0.764161082793343</v>
      </c>
    </row>
    <row r="26" spans="1:14" ht="12.75">
      <c r="A26" s="34">
        <v>18</v>
      </c>
      <c r="B26" s="66" t="s">
        <v>66</v>
      </c>
      <c r="C26" s="67">
        <v>45074.54</v>
      </c>
      <c r="D26" s="68">
        <v>13131.720000000001</v>
      </c>
      <c r="E26" s="69">
        <f>C26-D26+843</f>
        <v>32785.82</v>
      </c>
      <c r="F26" s="70" t="e">
        <f>#REF!+#REF!</f>
        <v>#REF!</v>
      </c>
      <c r="G26" s="70">
        <v>6985.98</v>
      </c>
      <c r="H26" s="70">
        <v>6408.08</v>
      </c>
      <c r="I26" s="71">
        <f t="shared" si="0"/>
        <v>13394.06</v>
      </c>
      <c r="J26" s="66">
        <v>5072.86</v>
      </c>
      <c r="K26" s="66">
        <v>6456.49</v>
      </c>
      <c r="L26" s="71">
        <f t="shared" si="1"/>
        <v>11529.349999999999</v>
      </c>
      <c r="M26" s="72">
        <f t="shared" si="2"/>
        <v>24923.409999999996</v>
      </c>
      <c r="N26" s="50">
        <f t="shared" si="3"/>
        <v>0.7601887035309776</v>
      </c>
    </row>
    <row r="27" spans="1:14" ht="12.75">
      <c r="A27" s="32">
        <v>19</v>
      </c>
      <c r="B27" s="29" t="s">
        <v>29</v>
      </c>
      <c r="C27" s="54">
        <v>309755.57999999996</v>
      </c>
      <c r="D27" s="64">
        <v>15475.429</v>
      </c>
      <c r="E27" s="58">
        <f>C27-D27</f>
        <v>294280.15099999995</v>
      </c>
      <c r="F27" s="42" t="e">
        <f>#REF!+#REF!</f>
        <v>#REF!</v>
      </c>
      <c r="G27" s="42">
        <v>0</v>
      </c>
      <c r="H27" s="42">
        <v>143344.22</v>
      </c>
      <c r="I27" s="49">
        <f t="shared" si="0"/>
        <v>143344.22</v>
      </c>
      <c r="J27" s="29">
        <v>0</v>
      </c>
      <c r="K27" s="29">
        <v>78421.58</v>
      </c>
      <c r="L27" s="49">
        <f t="shared" si="1"/>
        <v>78421.58</v>
      </c>
      <c r="M27" s="33">
        <f t="shared" si="2"/>
        <v>221765.8</v>
      </c>
      <c r="N27" s="48">
        <f t="shared" si="3"/>
        <v>0.7535873528894581</v>
      </c>
    </row>
    <row r="28" spans="1:14" ht="12.75">
      <c r="A28" s="34">
        <v>20</v>
      </c>
      <c r="B28" s="29" t="s">
        <v>38</v>
      </c>
      <c r="C28" s="54">
        <v>131933.2</v>
      </c>
      <c r="D28" s="64">
        <v>869.341</v>
      </c>
      <c r="E28" s="58">
        <f>C28-D28</f>
        <v>131063.85900000001</v>
      </c>
      <c r="F28" s="42" t="e">
        <f>#REF!+#REF!</f>
        <v>#REF!</v>
      </c>
      <c r="G28" s="42">
        <v>0</v>
      </c>
      <c r="H28" s="42">
        <v>60301.7</v>
      </c>
      <c r="I28" s="49">
        <f t="shared" si="0"/>
        <v>60301.7</v>
      </c>
      <c r="J28" s="29">
        <v>0</v>
      </c>
      <c r="K28" s="29">
        <v>34179.1</v>
      </c>
      <c r="L28" s="49">
        <f t="shared" si="1"/>
        <v>34179.1</v>
      </c>
      <c r="M28" s="33">
        <f t="shared" si="2"/>
        <v>94480.79999999999</v>
      </c>
      <c r="N28" s="48">
        <f t="shared" si="3"/>
        <v>0.7208760730904465</v>
      </c>
    </row>
    <row r="29" spans="1:14" ht="12.75">
      <c r="A29" s="32">
        <v>21</v>
      </c>
      <c r="B29" s="35" t="s">
        <v>32</v>
      </c>
      <c r="C29" s="55">
        <v>4497.0199999999995</v>
      </c>
      <c r="D29" s="42">
        <v>27.490000000000002</v>
      </c>
      <c r="E29" s="58">
        <f>C29-D29</f>
        <v>4469.53</v>
      </c>
      <c r="F29" s="42" t="e">
        <f>#REF!+#REF!</f>
        <v>#REF!</v>
      </c>
      <c r="G29" s="42">
        <v>0</v>
      </c>
      <c r="H29" s="42">
        <v>1549.32</v>
      </c>
      <c r="I29" s="49">
        <f t="shared" si="0"/>
        <v>1549.32</v>
      </c>
      <c r="J29" s="29">
        <v>0</v>
      </c>
      <c r="K29" s="29">
        <v>1502.03</v>
      </c>
      <c r="L29" s="49">
        <f t="shared" si="1"/>
        <v>1502.03</v>
      </c>
      <c r="M29" s="33">
        <f t="shared" si="2"/>
        <v>3051.35</v>
      </c>
      <c r="N29" s="48">
        <f t="shared" si="3"/>
        <v>0.6827004181647734</v>
      </c>
    </row>
    <row r="30" spans="1:14" ht="12.75">
      <c r="A30" s="34">
        <v>22</v>
      </c>
      <c r="B30" s="29" t="s">
        <v>15</v>
      </c>
      <c r="C30" s="54">
        <v>170665.46</v>
      </c>
      <c r="D30" s="64">
        <v>60578.311</v>
      </c>
      <c r="E30" s="58">
        <f>C30-D30</f>
        <v>110087.14899999999</v>
      </c>
      <c r="F30" s="42" t="e">
        <f>#REF!+#REF!</f>
        <v>#REF!</v>
      </c>
      <c r="G30" s="42">
        <v>0</v>
      </c>
      <c r="H30" s="42">
        <v>60285.4</v>
      </c>
      <c r="I30" s="49">
        <f t="shared" si="0"/>
        <v>60285.4</v>
      </c>
      <c r="J30" s="29">
        <v>0</v>
      </c>
      <c r="K30" s="29">
        <v>13640.6</v>
      </c>
      <c r="L30" s="49">
        <f t="shared" si="1"/>
        <v>13640.6</v>
      </c>
      <c r="M30" s="33">
        <f t="shared" si="2"/>
        <v>73926</v>
      </c>
      <c r="N30" s="48">
        <f t="shared" si="3"/>
        <v>0.6715225225789071</v>
      </c>
    </row>
    <row r="31" spans="1:14" ht="12.75">
      <c r="A31" s="32">
        <v>23</v>
      </c>
      <c r="B31" s="73" t="s">
        <v>71</v>
      </c>
      <c r="C31" s="74">
        <v>13045.3</v>
      </c>
      <c r="D31" s="70">
        <v>7162.358</v>
      </c>
      <c r="E31" s="69">
        <f>C31-D31+4294.74</f>
        <v>10177.681999999999</v>
      </c>
      <c r="F31" s="70" t="e">
        <f>#REF!+#REF!</f>
        <v>#REF!</v>
      </c>
      <c r="G31" s="70">
        <v>0</v>
      </c>
      <c r="H31" s="70">
        <v>3708.27</v>
      </c>
      <c r="I31" s="71">
        <f t="shared" si="0"/>
        <v>3708.27</v>
      </c>
      <c r="J31" s="66">
        <v>0</v>
      </c>
      <c r="K31" s="66">
        <v>2855.73</v>
      </c>
      <c r="L31" s="71">
        <f t="shared" si="1"/>
        <v>2855.73</v>
      </c>
      <c r="M31" s="72">
        <f t="shared" si="2"/>
        <v>6564</v>
      </c>
      <c r="N31" s="50">
        <f t="shared" si="3"/>
        <v>0.6449405670171263</v>
      </c>
    </row>
    <row r="32" spans="1:14" ht="12.75">
      <c r="A32" s="34">
        <v>24</v>
      </c>
      <c r="B32" s="29" t="s">
        <v>18</v>
      </c>
      <c r="C32" s="54">
        <v>236037.9</v>
      </c>
      <c r="D32" s="64">
        <v>13497.87</v>
      </c>
      <c r="E32" s="58">
        <f aca="true" t="shared" si="5" ref="E32:E41">C32-D32</f>
        <v>222540.03</v>
      </c>
      <c r="F32" s="42" t="e">
        <f>#REF!+#REF!</f>
        <v>#REF!</v>
      </c>
      <c r="G32" s="42">
        <v>528.42</v>
      </c>
      <c r="H32" s="42">
        <v>120039.54</v>
      </c>
      <c r="I32" s="49">
        <f t="shared" si="0"/>
        <v>120567.95999999999</v>
      </c>
      <c r="J32" s="29">
        <v>0</v>
      </c>
      <c r="K32" s="29">
        <v>21596.38</v>
      </c>
      <c r="L32" s="49">
        <f t="shared" si="1"/>
        <v>21596.38</v>
      </c>
      <c r="M32" s="33">
        <f t="shared" si="2"/>
        <v>142164.34</v>
      </c>
      <c r="N32" s="48">
        <f t="shared" si="3"/>
        <v>0.638825922689055</v>
      </c>
    </row>
    <row r="33" spans="1:14" ht="12.75">
      <c r="A33" s="32">
        <v>25</v>
      </c>
      <c r="B33" s="36" t="s">
        <v>42</v>
      </c>
      <c r="C33" s="56">
        <v>268213.82</v>
      </c>
      <c r="D33" s="65">
        <v>18851.08857</v>
      </c>
      <c r="E33" s="58">
        <f t="shared" si="5"/>
        <v>249362.73143</v>
      </c>
      <c r="F33" s="42" t="e">
        <f>#REF!+#REF!</f>
        <v>#REF!</v>
      </c>
      <c r="G33" s="42">
        <v>0</v>
      </c>
      <c r="H33" s="42">
        <v>115843.3</v>
      </c>
      <c r="I33" s="49">
        <f t="shared" si="0"/>
        <v>115843.3</v>
      </c>
      <c r="J33" s="29">
        <v>0</v>
      </c>
      <c r="K33" s="29">
        <v>34433.43</v>
      </c>
      <c r="L33" s="49">
        <f t="shared" si="1"/>
        <v>34433.43</v>
      </c>
      <c r="M33" s="33">
        <f t="shared" si="2"/>
        <v>150276.73</v>
      </c>
      <c r="N33" s="48">
        <f t="shared" si="3"/>
        <v>0.6026431020314077</v>
      </c>
    </row>
    <row r="34" spans="1:14" ht="12.75">
      <c r="A34" s="34">
        <v>26</v>
      </c>
      <c r="B34" s="36" t="s">
        <v>19</v>
      </c>
      <c r="C34" s="56">
        <v>79354.28</v>
      </c>
      <c r="D34" s="65">
        <v>9169.39</v>
      </c>
      <c r="E34" s="58">
        <f t="shared" si="5"/>
        <v>70184.89</v>
      </c>
      <c r="F34" s="42" t="e">
        <f>#REF!+#REF!</f>
        <v>#REF!</v>
      </c>
      <c r="G34" s="42">
        <v>0</v>
      </c>
      <c r="H34" s="42">
        <v>23674.47</v>
      </c>
      <c r="I34" s="49">
        <f t="shared" si="0"/>
        <v>23674.47</v>
      </c>
      <c r="J34" s="29">
        <v>0</v>
      </c>
      <c r="K34" s="29">
        <v>14061.21</v>
      </c>
      <c r="L34" s="49">
        <f t="shared" si="1"/>
        <v>14061.21</v>
      </c>
      <c r="M34" s="33">
        <f t="shared" si="2"/>
        <v>37735.68</v>
      </c>
      <c r="N34" s="48">
        <f t="shared" si="3"/>
        <v>0.5376610264688026</v>
      </c>
    </row>
    <row r="35" spans="1:14" ht="12.75">
      <c r="A35" s="32">
        <v>27</v>
      </c>
      <c r="B35" s="35" t="s">
        <v>44</v>
      </c>
      <c r="C35" s="55">
        <v>2124.42</v>
      </c>
      <c r="D35" s="42">
        <v>125.3</v>
      </c>
      <c r="E35" s="58">
        <f t="shared" si="5"/>
        <v>1999.1200000000001</v>
      </c>
      <c r="F35" s="42" t="e">
        <f>#REF!+#REF!</f>
        <v>#REF!</v>
      </c>
      <c r="G35" s="42">
        <v>408</v>
      </c>
      <c r="H35" s="42">
        <v>549</v>
      </c>
      <c r="I35" s="49">
        <f t="shared" si="0"/>
        <v>957</v>
      </c>
      <c r="J35" s="29">
        <v>0</v>
      </c>
      <c r="K35" s="29">
        <v>0</v>
      </c>
      <c r="L35" s="49">
        <f t="shared" si="1"/>
        <v>0</v>
      </c>
      <c r="M35" s="33">
        <f t="shared" si="2"/>
        <v>957</v>
      </c>
      <c r="N35" s="48">
        <f t="shared" si="3"/>
        <v>0.47871063267837843</v>
      </c>
    </row>
    <row r="36" spans="1:14" ht="12.75">
      <c r="A36" s="34">
        <v>28</v>
      </c>
      <c r="B36" s="35" t="s">
        <v>17</v>
      </c>
      <c r="C36" s="55">
        <v>106053.43</v>
      </c>
      <c r="D36" s="42">
        <v>1460.32</v>
      </c>
      <c r="E36" s="58">
        <f t="shared" si="5"/>
        <v>104593.10999999999</v>
      </c>
      <c r="F36" s="42" t="e">
        <f>#REF!+#REF!</f>
        <v>#REF!</v>
      </c>
      <c r="G36" s="42">
        <v>0</v>
      </c>
      <c r="H36" s="42">
        <v>37453.67</v>
      </c>
      <c r="I36" s="49">
        <f t="shared" si="0"/>
        <v>37453.67</v>
      </c>
      <c r="J36" s="29">
        <v>0</v>
      </c>
      <c r="K36" s="29">
        <v>10102.32</v>
      </c>
      <c r="L36" s="49">
        <f t="shared" si="1"/>
        <v>10102.32</v>
      </c>
      <c r="M36" s="33">
        <f t="shared" si="2"/>
        <v>47555.99</v>
      </c>
      <c r="N36" s="48">
        <f t="shared" si="3"/>
        <v>0.45467612541590935</v>
      </c>
    </row>
    <row r="37" spans="1:14" ht="12.75">
      <c r="A37" s="32">
        <v>29</v>
      </c>
      <c r="B37" s="35" t="s">
        <v>47</v>
      </c>
      <c r="C37" s="55">
        <v>35798.19</v>
      </c>
      <c r="D37" s="42">
        <v>0</v>
      </c>
      <c r="E37" s="58">
        <f t="shared" si="5"/>
        <v>35798.19</v>
      </c>
      <c r="F37" s="42" t="e">
        <f>#REF!+#REF!</f>
        <v>#REF!</v>
      </c>
      <c r="G37" s="42">
        <v>5867.35</v>
      </c>
      <c r="H37" s="42">
        <v>7892.98</v>
      </c>
      <c r="I37" s="49">
        <f t="shared" si="0"/>
        <v>13760.33</v>
      </c>
      <c r="J37" s="29">
        <v>955.82</v>
      </c>
      <c r="K37" s="29">
        <v>10.43</v>
      </c>
      <c r="L37" s="49">
        <f t="shared" si="1"/>
        <v>966.25</v>
      </c>
      <c r="M37" s="33">
        <f t="shared" si="2"/>
        <v>14726.58</v>
      </c>
      <c r="N37" s="48">
        <f t="shared" si="3"/>
        <v>0.4113777819493108</v>
      </c>
    </row>
    <row r="38" spans="1:14" ht="12.75">
      <c r="A38" s="34">
        <v>30</v>
      </c>
      <c r="B38" s="29" t="s">
        <v>20</v>
      </c>
      <c r="C38" s="54">
        <v>3474.0299999999997</v>
      </c>
      <c r="D38" s="64">
        <v>322.95</v>
      </c>
      <c r="E38" s="58">
        <f t="shared" si="5"/>
        <v>3151.08</v>
      </c>
      <c r="F38" s="42" t="e">
        <f>#REF!+#REF!</f>
        <v>#REF!</v>
      </c>
      <c r="G38" s="42">
        <v>0</v>
      </c>
      <c r="H38" s="42">
        <v>1278</v>
      </c>
      <c r="I38" s="49">
        <f t="shared" si="0"/>
        <v>1278</v>
      </c>
      <c r="J38" s="29">
        <v>0</v>
      </c>
      <c r="K38" s="29">
        <v>0</v>
      </c>
      <c r="L38" s="49">
        <f t="shared" si="1"/>
        <v>0</v>
      </c>
      <c r="M38" s="33">
        <f t="shared" si="2"/>
        <v>1278</v>
      </c>
      <c r="N38" s="48">
        <f t="shared" si="3"/>
        <v>0.4055752313492517</v>
      </c>
    </row>
    <row r="39" spans="1:14" ht="12.75">
      <c r="A39" s="32">
        <v>31</v>
      </c>
      <c r="B39" s="35" t="s">
        <v>30</v>
      </c>
      <c r="C39" s="55">
        <v>7003.620000000001</v>
      </c>
      <c r="D39" s="42">
        <v>427.12</v>
      </c>
      <c r="E39" s="58">
        <f t="shared" si="5"/>
        <v>6576.500000000001</v>
      </c>
      <c r="F39" s="42" t="e">
        <f>#REF!+#REF!</f>
        <v>#REF!</v>
      </c>
      <c r="G39" s="42">
        <v>0</v>
      </c>
      <c r="H39" s="42">
        <v>2143.85</v>
      </c>
      <c r="I39" s="49">
        <f t="shared" si="0"/>
        <v>2143.85</v>
      </c>
      <c r="J39" s="29">
        <v>0</v>
      </c>
      <c r="K39" s="29">
        <v>330.78</v>
      </c>
      <c r="L39" s="49">
        <f t="shared" si="1"/>
        <v>330.78</v>
      </c>
      <c r="M39" s="33">
        <f t="shared" si="2"/>
        <v>2474.63</v>
      </c>
      <c r="N39" s="48">
        <f t="shared" si="3"/>
        <v>0.3762837375503687</v>
      </c>
    </row>
    <row r="40" spans="1:14" ht="12.75">
      <c r="A40" s="34">
        <v>32</v>
      </c>
      <c r="B40" s="35" t="s">
        <v>16</v>
      </c>
      <c r="C40" s="55">
        <v>4233.48</v>
      </c>
      <c r="D40" s="42">
        <v>0</v>
      </c>
      <c r="E40" s="58">
        <f t="shared" si="5"/>
        <v>4233.48</v>
      </c>
      <c r="F40" s="42" t="e">
        <f>#REF!+#REF!</f>
        <v>#REF!</v>
      </c>
      <c r="G40" s="42">
        <v>0</v>
      </c>
      <c r="H40" s="42">
        <v>1137.28</v>
      </c>
      <c r="I40" s="49">
        <f t="shared" si="0"/>
        <v>1137.28</v>
      </c>
      <c r="J40" s="29">
        <v>0</v>
      </c>
      <c r="K40" s="49">
        <v>200.9</v>
      </c>
      <c r="L40" s="49">
        <f t="shared" si="1"/>
        <v>200.9</v>
      </c>
      <c r="M40" s="33">
        <f t="shared" si="2"/>
        <v>1338.18</v>
      </c>
      <c r="N40" s="48">
        <f t="shared" si="3"/>
        <v>0.31609456050341567</v>
      </c>
    </row>
    <row r="41" spans="1:14" ht="12.75">
      <c r="A41" s="32">
        <v>33</v>
      </c>
      <c r="B41" s="35" t="s">
        <v>46</v>
      </c>
      <c r="C41" s="55">
        <v>439.88</v>
      </c>
      <c r="D41" s="42">
        <v>97.22</v>
      </c>
      <c r="E41" s="58">
        <f t="shared" si="5"/>
        <v>342.65999999999997</v>
      </c>
      <c r="F41" s="42" t="e">
        <f>#REF!+#REF!</f>
        <v>#REF!</v>
      </c>
      <c r="G41" s="42">
        <v>0</v>
      </c>
      <c r="H41" s="42">
        <v>81</v>
      </c>
      <c r="I41" s="49">
        <f t="shared" si="0"/>
        <v>81</v>
      </c>
      <c r="J41" s="29">
        <v>0</v>
      </c>
      <c r="K41" s="29">
        <v>0</v>
      </c>
      <c r="L41" s="49">
        <f t="shared" si="1"/>
        <v>0</v>
      </c>
      <c r="M41" s="33">
        <f t="shared" si="2"/>
        <v>81</v>
      </c>
      <c r="N41" s="48">
        <f t="shared" si="3"/>
        <v>0.23638592190509544</v>
      </c>
    </row>
    <row r="42" spans="1:14" ht="12.75">
      <c r="A42" s="34">
        <v>34</v>
      </c>
      <c r="B42" s="73" t="s">
        <v>73</v>
      </c>
      <c r="C42" s="74">
        <v>240.60000000000002</v>
      </c>
      <c r="D42" s="70">
        <v>183.58</v>
      </c>
      <c r="E42" s="69">
        <f>C42-D42+106.48</f>
        <v>163.5</v>
      </c>
      <c r="F42" s="70" t="e">
        <f>#REF!+#REF!</f>
        <v>#REF!</v>
      </c>
      <c r="G42" s="70">
        <v>0</v>
      </c>
      <c r="H42" s="70">
        <v>33</v>
      </c>
      <c r="I42" s="71">
        <f t="shared" si="0"/>
        <v>33</v>
      </c>
      <c r="J42" s="66">
        <v>0</v>
      </c>
      <c r="K42" s="66">
        <v>0</v>
      </c>
      <c r="L42" s="71">
        <f t="shared" si="1"/>
        <v>0</v>
      </c>
      <c r="M42" s="72">
        <f t="shared" si="2"/>
        <v>33</v>
      </c>
      <c r="N42" s="50">
        <f t="shared" si="3"/>
        <v>0.2018348623853211</v>
      </c>
    </row>
    <row r="43" spans="1:14" ht="12.75">
      <c r="A43" s="32">
        <v>35</v>
      </c>
      <c r="B43" s="73" t="s">
        <v>72</v>
      </c>
      <c r="C43" s="74">
        <v>923.4</v>
      </c>
      <c r="D43" s="70">
        <v>73.923</v>
      </c>
      <c r="E43" s="69">
        <f>C43-D43+33.82</f>
        <v>883.297</v>
      </c>
      <c r="F43" s="70" t="e">
        <f>#REF!+#REF!</f>
        <v>#REF!</v>
      </c>
      <c r="G43" s="70">
        <v>0</v>
      </c>
      <c r="H43" s="70">
        <v>0</v>
      </c>
      <c r="I43" s="71">
        <f t="shared" si="0"/>
        <v>0</v>
      </c>
      <c r="J43" s="66">
        <v>0</v>
      </c>
      <c r="K43" s="66">
        <v>0</v>
      </c>
      <c r="L43" s="71">
        <f t="shared" si="1"/>
        <v>0</v>
      </c>
      <c r="M43" s="72">
        <f t="shared" si="2"/>
        <v>0</v>
      </c>
      <c r="N43" s="50">
        <f t="shared" si="3"/>
        <v>0</v>
      </c>
    </row>
    <row r="44" spans="1:14" ht="12.75">
      <c r="A44" s="34"/>
      <c r="B44" s="37" t="s">
        <v>50</v>
      </c>
      <c r="C44" s="46">
        <f>SUM(C9:C43)</f>
        <v>2887307.2799999993</v>
      </c>
      <c r="D44" s="46">
        <f>SUM(D9:D43)</f>
        <v>304148.7235700001</v>
      </c>
      <c r="E44" s="46">
        <f>SUM(E9:E43)</f>
        <v>2625717.89643</v>
      </c>
      <c r="F44" s="47" t="e">
        <f aca="true" t="shared" si="6" ref="F44:M44">SUM(F9:F43)</f>
        <v>#REF!</v>
      </c>
      <c r="G44" s="47">
        <f t="shared" si="6"/>
        <v>319468.5999999999</v>
      </c>
      <c r="H44" s="47">
        <f t="shared" si="6"/>
        <v>1133213.46</v>
      </c>
      <c r="I44" s="47">
        <f t="shared" si="6"/>
        <v>1452682.06</v>
      </c>
      <c r="J44" s="47">
        <f t="shared" si="6"/>
        <v>117463.42000000001</v>
      </c>
      <c r="K44" s="47">
        <f t="shared" si="6"/>
        <v>448840.58</v>
      </c>
      <c r="L44" s="47">
        <f t="shared" si="6"/>
        <v>566303.9999999999</v>
      </c>
      <c r="M44" s="47">
        <f t="shared" si="6"/>
        <v>2018986.06</v>
      </c>
      <c r="N44" s="48">
        <f t="shared" si="3"/>
        <v>0.7689272570922681</v>
      </c>
    </row>
    <row r="45" spans="2:4" ht="12.75">
      <c r="B45" s="30"/>
      <c r="C45" s="30"/>
      <c r="D45" s="30"/>
    </row>
    <row r="46" spans="1:5" ht="15" customHeight="1">
      <c r="A46" s="75" t="s">
        <v>80</v>
      </c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26.25" customHeight="1">
      <c r="A48" s="76" t="s">
        <v>74</v>
      </c>
      <c r="B48" s="131" t="s">
        <v>5</v>
      </c>
      <c r="C48" s="132"/>
      <c r="D48" s="133"/>
      <c r="E48" s="76" t="s">
        <v>75</v>
      </c>
    </row>
    <row r="49" spans="1:14" ht="12.75">
      <c r="A49" s="77">
        <v>1</v>
      </c>
      <c r="B49" s="127" t="s">
        <v>22</v>
      </c>
      <c r="C49" s="128"/>
      <c r="D49" s="129"/>
      <c r="E49" s="79">
        <f>843</f>
        <v>843</v>
      </c>
      <c r="N49" s="51"/>
    </row>
    <row r="50" spans="1:5" ht="12.75">
      <c r="A50" s="77">
        <v>2</v>
      </c>
      <c r="B50" s="127" t="s">
        <v>31</v>
      </c>
      <c r="C50" s="128"/>
      <c r="D50" s="129"/>
      <c r="E50" s="79">
        <f>(1784.23+882.34)</f>
        <v>2666.57</v>
      </c>
    </row>
    <row r="51" spans="1:5" ht="12.75">
      <c r="A51" s="77">
        <v>3</v>
      </c>
      <c r="B51" s="127" t="s">
        <v>36</v>
      </c>
      <c r="C51" s="128"/>
      <c r="D51" s="129"/>
      <c r="E51" s="79">
        <f>(40966.38-7200)</f>
        <v>33766.38</v>
      </c>
    </row>
    <row r="52" spans="1:5" ht="12.75">
      <c r="A52" s="77">
        <v>4</v>
      </c>
      <c r="B52" s="127" t="s">
        <v>39</v>
      </c>
      <c r="C52" s="128"/>
      <c r="D52" s="129"/>
      <c r="E52" s="79">
        <f>4294.74</f>
        <v>4294.74</v>
      </c>
    </row>
    <row r="53" spans="1:5" ht="12.75">
      <c r="A53" s="77">
        <v>5</v>
      </c>
      <c r="B53" s="127" t="s">
        <v>76</v>
      </c>
      <c r="C53" s="128"/>
      <c r="D53" s="129"/>
      <c r="E53" s="79">
        <f>106.48</f>
        <v>106.48</v>
      </c>
    </row>
    <row r="54" spans="1:5" ht="12.75">
      <c r="A54" s="77">
        <v>6</v>
      </c>
      <c r="B54" s="127" t="s">
        <v>45</v>
      </c>
      <c r="C54" s="128"/>
      <c r="D54" s="129"/>
      <c r="E54" s="79">
        <f>33.82</f>
        <v>33.82</v>
      </c>
    </row>
    <row r="55" spans="1:5" ht="12.75">
      <c r="A55" s="77">
        <v>7</v>
      </c>
      <c r="B55" s="127" t="s">
        <v>33</v>
      </c>
      <c r="C55" s="128"/>
      <c r="D55" s="129"/>
      <c r="E55" s="79">
        <f>219.43</f>
        <v>219.43</v>
      </c>
    </row>
    <row r="56" spans="1:5" ht="12.75">
      <c r="A56" s="77">
        <v>8</v>
      </c>
      <c r="B56" s="127" t="s">
        <v>34</v>
      </c>
      <c r="C56" s="128"/>
      <c r="D56" s="129"/>
      <c r="E56" s="79">
        <f>628.92</f>
        <v>628.92</v>
      </c>
    </row>
    <row r="57" spans="1:5" ht="12.75">
      <c r="A57" s="78"/>
      <c r="B57" s="121" t="s">
        <v>77</v>
      </c>
      <c r="C57" s="122"/>
      <c r="D57" s="123"/>
      <c r="E57" s="79">
        <f>SUM(E49:E56)</f>
        <v>42559.34</v>
      </c>
    </row>
    <row r="58" spans="1:5" ht="12.75">
      <c r="A58" s="78"/>
      <c r="B58" s="124" t="s">
        <v>78</v>
      </c>
      <c r="C58" s="125"/>
      <c r="D58" s="126"/>
      <c r="E58" s="80">
        <f>E57/100000</f>
        <v>0.42559339999999996</v>
      </c>
    </row>
  </sheetData>
  <sheetProtection/>
  <mergeCells count="14">
    <mergeCell ref="A2:N2"/>
    <mergeCell ref="A4:N4"/>
    <mergeCell ref="I7:M7"/>
    <mergeCell ref="B48:D48"/>
    <mergeCell ref="B49:D49"/>
    <mergeCell ref="B50:D50"/>
    <mergeCell ref="B57:D57"/>
    <mergeCell ref="B58:D58"/>
    <mergeCell ref="B51:D51"/>
    <mergeCell ref="B52:D52"/>
    <mergeCell ref="B53:D53"/>
    <mergeCell ref="B54:D54"/>
    <mergeCell ref="B55:D55"/>
    <mergeCell ref="B56:D56"/>
  </mergeCells>
  <printOptions horizontalCentered="1"/>
  <pageMargins left="0.25" right="0" top="0.25" bottom="0.25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2009-07-23T18:41:17Z</cp:lastPrinted>
  <dcterms:created xsi:type="dcterms:W3CDTF">2009-05-14T18:14:11Z</dcterms:created>
  <dcterms:modified xsi:type="dcterms:W3CDTF">2009-07-23T18:41:36Z</dcterms:modified>
  <cp:category/>
  <cp:version/>
  <cp:contentType/>
  <cp:contentStatus/>
</cp:coreProperties>
</file>